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ers\diruzza.joe\Documents\FINANCIAL STATEMENTS\FIVE YR FORECAST\FY2024\"/>
    </mc:Choice>
  </mc:AlternateContent>
  <bookViews>
    <workbookView xWindow="0" yWindow="0" windowWidth="21600" windowHeight="9000"/>
  </bookViews>
  <sheets>
    <sheet name="forecast" sheetId="1" r:id="rId1"/>
  </sheets>
  <externalReferences>
    <externalReference r:id="rId2"/>
  </externalReferences>
  <definedNames>
    <definedName name="_xlnm.Print_Area" localSheetId="0">forecast!$A$1:$I$174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E102" i="1"/>
  <c r="E101" i="1"/>
  <c r="E100" i="1"/>
  <c r="E99" i="1"/>
  <c r="I93" i="1"/>
  <c r="G93" i="1"/>
  <c r="H93" i="1"/>
  <c r="F93" i="1"/>
  <c r="E93" i="1"/>
  <c r="D93" i="1"/>
  <c r="F123" i="1" l="1"/>
  <c r="C117" i="1"/>
  <c r="F100" i="1"/>
  <c r="D100" i="1"/>
  <c r="C100" i="1"/>
  <c r="D99" i="1"/>
  <c r="C99" i="1"/>
  <c r="D97" i="1"/>
  <c r="C97" i="1"/>
  <c r="B97" i="1"/>
  <c r="C93" i="1"/>
  <c r="B93" i="1"/>
  <c r="F127" i="1"/>
  <c r="F126" i="1"/>
  <c r="F125" i="1"/>
  <c r="F124" i="1"/>
  <c r="I68" i="1"/>
  <c r="H68" i="1"/>
  <c r="G68" i="1"/>
  <c r="F68" i="1"/>
  <c r="E68" i="1"/>
  <c r="D68" i="1"/>
  <c r="C68" i="1"/>
  <c r="B68" i="1"/>
  <c r="D45" i="1"/>
  <c r="C45" i="1"/>
  <c r="B45" i="1"/>
  <c r="I97" i="1"/>
  <c r="G97" i="1"/>
  <c r="E110" i="1"/>
  <c r="E117" i="1" s="1"/>
  <c r="H97" i="1"/>
  <c r="F97" i="1"/>
  <c r="E97" i="1"/>
  <c r="I45" i="1"/>
  <c r="H45" i="1"/>
  <c r="F45" i="1"/>
  <c r="E45" i="1"/>
  <c r="D29" i="1"/>
  <c r="D32" i="1" s="1"/>
  <c r="C29" i="1"/>
  <c r="B29" i="1"/>
  <c r="I100" i="1"/>
  <c r="H100" i="1"/>
  <c r="G100" i="1"/>
  <c r="I29" i="1"/>
  <c r="H29" i="1"/>
  <c r="G29" i="1"/>
  <c r="F29" i="1"/>
  <c r="E29" i="1"/>
  <c r="D18" i="1"/>
  <c r="C18" i="1"/>
  <c r="B18" i="1"/>
  <c r="H18" i="1"/>
  <c r="I18" i="1"/>
  <c r="G18" i="1"/>
  <c r="F18" i="1"/>
  <c r="E18" i="1"/>
  <c r="C102" i="1" l="1"/>
  <c r="C101" i="1"/>
  <c r="D102" i="1"/>
  <c r="B32" i="1"/>
  <c r="B50" i="1" s="1"/>
  <c r="B54" i="1" s="1"/>
  <c r="C52" i="1" s="1"/>
  <c r="C103" i="1" s="1"/>
  <c r="F102" i="1"/>
  <c r="F101" i="1"/>
  <c r="F32" i="1"/>
  <c r="H32" i="1"/>
  <c r="H101" i="1"/>
  <c r="G101" i="1"/>
  <c r="G32" i="1"/>
  <c r="I32" i="1"/>
  <c r="I101" i="1"/>
  <c r="E32" i="1"/>
  <c r="D98" i="1"/>
  <c r="D50" i="1"/>
  <c r="I102" i="1"/>
  <c r="G45" i="1"/>
  <c r="G102" i="1" s="1"/>
  <c r="D101" i="1"/>
  <c r="C32" i="1"/>
  <c r="C50" i="1" s="1"/>
  <c r="C54" i="1" s="1"/>
  <c r="D52" i="1" s="1"/>
  <c r="D103" i="1" s="1"/>
  <c r="F99" i="1"/>
  <c r="D110" i="1"/>
  <c r="G99" i="1"/>
  <c r="H99" i="1"/>
  <c r="I99" i="1"/>
  <c r="D54" i="1" l="1"/>
  <c r="E52" i="1" s="1"/>
  <c r="G98" i="1"/>
  <c r="G50" i="1"/>
  <c r="I50" i="1"/>
  <c r="I98" i="1"/>
  <c r="H98" i="1"/>
  <c r="H50" i="1"/>
  <c r="F50" i="1"/>
  <c r="F54" i="1" s="1"/>
  <c r="G52" i="1" s="1"/>
  <c r="G103" i="1" s="1"/>
  <c r="F98" i="1"/>
  <c r="F110" i="1"/>
  <c r="F117" i="1" s="1"/>
  <c r="D117" i="1"/>
  <c r="H102" i="1"/>
  <c r="E50" i="1"/>
  <c r="E54" i="1" s="1"/>
  <c r="F52" i="1" s="1"/>
  <c r="F103" i="1" s="1"/>
  <c r="E98" i="1"/>
  <c r="G54" i="1" l="1"/>
  <c r="H52" i="1" s="1"/>
  <c r="H103" i="1" s="1"/>
  <c r="H54" i="1" l="1"/>
  <c r="I52" i="1" s="1"/>
  <c r="I103" i="1" l="1"/>
  <c r="I54" i="1"/>
</calcChain>
</file>

<file path=xl/sharedStrings.xml><?xml version="1.0" encoding="utf-8"?>
<sst xmlns="http://schemas.openxmlformats.org/spreadsheetml/2006/main" count="188" uniqueCount="164">
  <si>
    <t>FY24 - May 2024 Submission</t>
  </si>
  <si>
    <t>IRN No.: 000525</t>
  </si>
  <si>
    <t>County:</t>
  </si>
  <si>
    <t>Stark</t>
  </si>
  <si>
    <t>Type of School: Brick and Mortar</t>
  </si>
  <si>
    <t>Contract Term: FY2021 - 2025</t>
  </si>
  <si>
    <t>Canton Harbor High School</t>
  </si>
  <si>
    <t>Statement of Receipt, Disbursements, and Changes in Fund Cash Balances</t>
  </si>
  <si>
    <t>For the Fiscal Years Ended 2021 through 2023, Actual and</t>
  </si>
  <si>
    <t>the Fiscal Years Ending 2024 through 2028, Forecasted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</si>
  <si>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</si>
  <si>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</si>
  <si>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</si>
  <si>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</si>
  <si>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</si>
  <si>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</si>
  <si>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</si>
  <si>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</si>
  <si>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</si>
  <si>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</si>
  <si>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</si>
  <si>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</si>
  <si>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</si>
  <si>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</si>
  <si>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</si>
  <si>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</si>
  <si>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</si>
  <si>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</si>
  <si>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</si>
  <si>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</si>
  <si>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</si>
  <si>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</si>
  <si>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</si>
  <si>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</si>
  <si>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</si>
  <si>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</si>
  <si>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</si>
  <si>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</si>
  <si>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</si>
  <si>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</si>
  <si>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</si>
  <si>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</si>
  <si>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</si>
  <si>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</si>
  <si>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</si>
  <si>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</si>
  <si>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</si>
  <si>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</si>
  <si>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</si>
  <si>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</si>
  <si>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</si>
  <si>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</si>
  <si>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</si>
  <si>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</si>
  <si>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</si>
  <si>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</si>
  <si>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</si>
  <si>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</si>
  <si>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</si>
  <si>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</si>
  <si>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</si>
  <si>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</si>
  <si>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</si>
  <si>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</si>
  <si>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</si>
  <si>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</si>
  <si>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</si>
  <si>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</si>
  <si>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</si>
  <si>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</si>
  <si>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</si>
  <si>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</si>
  <si>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</si>
  <si>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</si>
  <si>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</si>
  <si>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</si>
  <si>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</si>
  <si>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</si>
  <si>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 xml:space="preserve">Other  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</si>
  <si>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</si>
  <si>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</si>
  <si>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</si>
  <si>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</si>
  <si>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</si>
  <si>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</si>
  <si>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</si>
  <si>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</si>
  <si>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</si>
  <si>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</si>
  <si>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Fiscal Year 2024-2028 Projected Debt</t>
  </si>
  <si>
    <t>Description</t>
  </si>
  <si>
    <t>Beginning
Year Balance</t>
  </si>
  <si>
    <t>Principle Retirement</t>
  </si>
  <si>
    <t>Interest Expense</t>
  </si>
  <si>
    <t>Ending
Year Balance</t>
  </si>
  <si>
    <t>Debitor/
Creditor</t>
  </si>
  <si>
    <t>FTE Review</t>
  </si>
  <si>
    <t>Loan A</t>
  </si>
  <si>
    <t>FCBank</t>
  </si>
  <si>
    <t>Loan B</t>
  </si>
  <si>
    <t>Line of Credit</t>
  </si>
  <si>
    <t>Notes, Bonds</t>
  </si>
  <si>
    <t>Capital Leases</t>
  </si>
  <si>
    <t>Payables (Past Due 180+ days)</t>
  </si>
  <si>
    <t>Name of sponsor:</t>
  </si>
  <si>
    <t>Ohio Council of Community Schools</t>
  </si>
  <si>
    <t>Name of management company:</t>
  </si>
  <si>
    <t>N/A</t>
  </si>
  <si>
    <t>Name of treasurer:</t>
  </si>
  <si>
    <t>Joe DiRuzza</t>
  </si>
  <si>
    <t>REVENUE:</t>
  </si>
  <si>
    <t xml:space="preserve">FY24  Foundation Payments: based on a per pupil base cost of $7,385 and projected FTE's of:  </t>
  </si>
  <si>
    <t>ADM</t>
  </si>
  <si>
    <t xml:space="preserve">FY25  Foundation Payments: based on a per pupil base cost of $7,393 and projected FTE's of:  </t>
  </si>
  <si>
    <t xml:space="preserve">FY26  Foundation Payments: based on a per pupil base cost of $7,393 and projected FTE's of:  </t>
  </si>
  <si>
    <t xml:space="preserve">FY27  Foundation Payments: based on a per pupil base cost of $7,393 and projected FTE's of:  </t>
  </si>
  <si>
    <t xml:space="preserve">FY28  Foundation Payments: based on a per pupil base cost of $7,393 and projected FTE's of:  </t>
  </si>
  <si>
    <t xml:space="preserve">   - FY24 enrollment decreased 3.16% from FY23; Canton Harbor is still experiencing a post COVID-19 related lag in enrollment, but numbers</t>
  </si>
  <si>
    <t xml:space="preserve">      are expected to rebound in ensuing years with the start of an aggressive new social media marketing campaign designed to improve the </t>
  </si>
  <si>
    <t xml:space="preserve">      school's average daily membership (ADM) and the number of students that are being served on a regular basis.  </t>
  </si>
  <si>
    <t xml:space="preserve">   - Annual increases in enrollment: FY25 = estimated 4.00%; and FY26-FY28 estimated average = 3.12%.</t>
  </si>
  <si>
    <t>EXPENSES:</t>
  </si>
  <si>
    <t>100: Salaries</t>
  </si>
  <si>
    <t>100: FY24 - Projected total salary increases of $136K or 14.3%.</t>
  </si>
  <si>
    <t>100: FY24 - Increase includes one new full-time employee: Community Mental Health Liason @ $45K salary and $5,000 sign-on bonus.</t>
  </si>
  <si>
    <t>100: FY24 - Other regular salary increase/replacement % = 3.2% and other sign-on bonuses for retaining and attracting new staff = $112.5K.</t>
  </si>
  <si>
    <t>100: FY25 - Total salary line decrease of $165K or -15.2%.</t>
  </si>
  <si>
    <t xml:space="preserve">100: FY25 - Due to decreased enrollment, staff reduction is necessary: Decrease in salary line includes the elimination of (1) Special Ed position @ </t>
  </si>
  <si>
    <t xml:space="preserve">        $50K salary including sign-on bonus and reclassifying the FT Core Building Sub to a Daily Substitute position for an estimated $17K savings.</t>
  </si>
  <si>
    <t xml:space="preserve">        Canton Harbor remains well within student to Spec Ed teacher ration of 24:1 for FY2025.</t>
  </si>
  <si>
    <r>
      <t xml:space="preserve">100: FY25 - Sign-on bonuses will </t>
    </r>
    <r>
      <rPr>
        <b/>
        <sz val="12.5"/>
        <rFont val="Arial"/>
        <family val="2"/>
      </rPr>
      <t>not</t>
    </r>
    <r>
      <rPr>
        <sz val="12.5"/>
        <rFont val="Arial"/>
        <family val="2"/>
      </rPr>
      <t xml:space="preserve"> be offered resulting in $117.5K reduction to salary line items.</t>
    </r>
  </si>
  <si>
    <t>100: FY26 - FY28 - Salaries estimated to increase an average of 2.6%.</t>
  </si>
  <si>
    <t>200: Benefits</t>
  </si>
  <si>
    <t>200: FY24 - Total benefit increases estimated @ $20.5K, or 8.6%.</t>
  </si>
  <si>
    <t>200: FY24 - STRS increase = $7K; SERS increase = $8K; and Health Insurance increase = $3K.</t>
  </si>
  <si>
    <t>200: FY25 - Total benefits decrease $26.7K, or 10.3%; STRS is estimated to decrease approximately $20K with staff reduction and the elimination</t>
  </si>
  <si>
    <t xml:space="preserve">        of sign-on bonuses; Health Insurance decreases and estimated $8K with the selection of a new plan provider.</t>
  </si>
  <si>
    <t xml:space="preserve">200: FY26 - FY28 - Total benefits increase an average of 2.5% each fiscal year.  </t>
  </si>
  <si>
    <t>400: Purchased Services</t>
  </si>
  <si>
    <t>400: FY24 Purchased Services decrease approximately $26K in total, or 6.7%.</t>
  </si>
  <si>
    <t>400: FY24 - Increases to Utility accounts Electricity, Natural Gas and Water/Sewer = $25K from the purchase of the facililty.</t>
  </si>
  <si>
    <t xml:space="preserve">400: FY24 - Marketing expense increases $38K; Aimed at increasing enrollment with a new social media advertising campaign and video. </t>
  </si>
  <si>
    <t>400: FY24 - Psych Evaluations increase $13.5K while other miscellaneous increases amount to another $14K.</t>
  </si>
  <si>
    <t>400: FY24 - Decreases in prof services for the following accounts offset increases for Utilities and Marketing &amp; Other:</t>
  </si>
  <si>
    <t xml:space="preserve">         Facility rent decrease = $68K; Mental Health decrease = $48K (hired new staff employee). </t>
  </si>
  <si>
    <t xml:space="preserve">400: FY25 - Purchased Services decrease another estimated 27% as ESSER funding ends and the sanitation contractor ($41K) is replaced by </t>
  </si>
  <si>
    <t xml:space="preserve">         in-house maintenance staff.</t>
  </si>
  <si>
    <t>400: FY26 - Purchased Services inreases 3.2%; while FY27 and FY28 average increase is estimated at 3.8%.</t>
  </si>
  <si>
    <t>500: Supplies and Materials</t>
  </si>
  <si>
    <t>500: FY24 Total supplies projected to increase $14.5K, or 17.85%, with $33K earmarked for instructional supplies.</t>
  </si>
  <si>
    <t>500: FY25 - Supplies decrease $15.3K, or 16.0% as ESSER funds are exhausted.</t>
  </si>
  <si>
    <t>500: FY26 - Supplies estimated increase = 4.6%.</t>
  </si>
  <si>
    <t>500: FY27 - Supplies estimated increase = 2.7%.</t>
  </si>
  <si>
    <t>500: FY28 - Supplies estimated increase = 5.0%.</t>
  </si>
  <si>
    <t>600: Capital Outlay</t>
  </si>
  <si>
    <t xml:space="preserve">600: FY24 - Capital spending increases $81K; Facility down payment &amp; improvement/repairs = $79K. </t>
  </si>
  <si>
    <t>600: Capital Expenditures estimated @ $6K per year for FY25 to FY28.</t>
  </si>
  <si>
    <t>800: Other Expenses</t>
  </si>
  <si>
    <t>800: FY24 - Canton Harbor purchased the facility that has been rented since 2009 for $150K, incurring debt of $112.5K in the process.</t>
  </si>
  <si>
    <t>800: FY24 increase 46.7%, or $30K; Due to Debt Service ($7K), Sponsor Fees ($4K), Liability Insurance ($13K), and Property Taxes ($6K).</t>
  </si>
  <si>
    <t xml:space="preserve">800: FY25 expenses should remain relatively stable @ $95K; the school will be exempt from property taxes in ensuing years.   </t>
  </si>
  <si>
    <t>800: FY26 to FY28 projected to increase an average of 1.7% per year.</t>
  </si>
  <si>
    <t xml:space="preserve"> - Federal Grants - Funding includes: Title I - Improving Basic Programs; Non-competitive Supplemental School Improvement; EOEC</t>
  </si>
  <si>
    <t xml:space="preserve"> - Title II-A - Supporting Effective Instruction; Title IV-A - Student Support/Academic Enrichment; IDEA-B - Special Education; ARP/ESSER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</si>
</sst>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sz val="12.5"/>
      <name val="Arial"/>
      <family val="2"/>
    </font>
    <font>
      <sz val="12.5"/>
      <name val="Calibri"/>
      <family val="2"/>
      <scheme val="minor"/>
    </font>
    <font>
      <b/>
      <sz val="12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</cellStyleXfs>
  <cellXfs count="278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2" applyFont="1" applyBorder="1"/>
    <xf numFmtId="0" fontId="4" fillId="0" borderId="3" xfId="2" applyFont="1" applyBorder="1"/>
    <xf numFmtId="0" fontId="2" fillId="0" borderId="0" xfId="2" applyFill="1"/>
    <xf numFmtId="0" fontId="5" fillId="0" borderId="4" xfId="2" applyFont="1" applyBorder="1" applyAlignment="1" applyProtection="1">
      <alignment vertical="center"/>
      <protection locked="0"/>
    </xf>
    <xf numFmtId="0" fontId="5" fillId="0" borderId="0" xfId="2" applyFont="1" applyBorder="1"/>
    <xf numFmtId="0" fontId="4" fillId="0" borderId="0" xfId="2" applyFont="1" applyBorder="1"/>
    <xf numFmtId="0" fontId="5" fillId="0" borderId="0" xfId="2" applyFont="1" applyBorder="1" applyAlignment="1">
      <alignment horizontal="right"/>
    </xf>
    <xf numFmtId="0" fontId="4" fillId="0" borderId="5" xfId="2" applyFont="1" applyBorder="1" applyAlignment="1" applyProtection="1">
      <alignment horizontal="center"/>
      <protection locked="0"/>
    </xf>
    <xf numFmtId="0" fontId="5" fillId="0" borderId="4" xfId="2" applyFont="1" applyBorder="1" applyAlignment="1">
      <alignment vertical="center"/>
    </xf>
    <xf numFmtId="0" fontId="6" fillId="0" borderId="0" xfId="2" applyFont="1" applyBorder="1"/>
    <xf numFmtId="0" fontId="6" fillId="0" borderId="5" xfId="2" applyFont="1" applyBorder="1"/>
    <xf numFmtId="0" fontId="6" fillId="0" borderId="0" xfId="2" applyFont="1" applyBorder="1" applyAlignment="1"/>
    <xf numFmtId="0" fontId="6" fillId="0" borderId="5" xfId="2" applyFont="1" applyBorder="1" applyAlignment="1"/>
    <xf numFmtId="0" fontId="7" fillId="0" borderId="4" xfId="2" applyFont="1" applyBorder="1"/>
    <xf numFmtId="0" fontId="7" fillId="0" borderId="0" xfId="2" applyFont="1" applyBorder="1"/>
    <xf numFmtId="0" fontId="6" fillId="0" borderId="0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4" fillId="0" borderId="4" xfId="2" applyFont="1" applyBorder="1"/>
    <xf numFmtId="0" fontId="5" fillId="2" borderId="6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8" xfId="2" applyFont="1" applyFill="1" applyBorder="1" applyAlignment="1"/>
    <xf numFmtId="0" fontId="4" fillId="2" borderId="9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2" borderId="9" xfId="2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center"/>
      <protection locked="0"/>
    </xf>
    <xf numFmtId="0" fontId="4" fillId="2" borderId="10" xfId="2" applyFont="1" applyFill="1" applyBorder="1" applyAlignment="1" applyProtection="1">
      <alignment horizontal="center"/>
      <protection locked="0"/>
    </xf>
    <xf numFmtId="0" fontId="4" fillId="0" borderId="11" xfId="2" applyFont="1" applyBorder="1" applyAlignment="1" applyProtection="1">
      <alignment horizontal="center"/>
      <protection locked="0"/>
    </xf>
    <xf numFmtId="0" fontId="4" fillId="0" borderId="12" xfId="2" applyFont="1" applyBorder="1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horizontal="center" vertical="center"/>
      <protection locked="0"/>
    </xf>
    <xf numFmtId="0" fontId="8" fillId="0" borderId="4" xfId="2" applyFont="1" applyBorder="1"/>
    <xf numFmtId="44" fontId="4" fillId="2" borderId="14" xfId="2" applyNumberFormat="1" applyFont="1" applyFill="1" applyBorder="1" applyAlignment="1">
      <alignment horizontal="right"/>
    </xf>
    <xf numFmtId="44" fontId="4" fillId="2" borderId="15" xfId="2" applyNumberFormat="1" applyFont="1" applyFill="1" applyBorder="1" applyAlignment="1">
      <alignment horizontal="right"/>
    </xf>
    <xf numFmtId="44" fontId="4" fillId="2" borderId="16" xfId="2" applyNumberFormat="1" applyFont="1" applyFill="1" applyBorder="1" applyAlignment="1">
      <alignment horizontal="right"/>
    </xf>
    <xf numFmtId="44" fontId="4" fillId="0" borderId="14" xfId="2" applyNumberFormat="1" applyFont="1" applyBorder="1" applyAlignment="1">
      <alignment horizontal="right"/>
    </xf>
    <xf numFmtId="44" fontId="4" fillId="0" borderId="15" xfId="2" applyNumberFormat="1" applyFont="1" applyBorder="1" applyAlignment="1">
      <alignment horizontal="right"/>
    </xf>
    <xf numFmtId="44" fontId="4" fillId="0" borderId="16" xfId="2" applyNumberFormat="1" applyFont="1" applyBorder="1" applyAlignment="1">
      <alignment horizontal="right"/>
    </xf>
    <xf numFmtId="42" fontId="4" fillId="2" borderId="9" xfId="2" applyNumberFormat="1" applyFont="1" applyFill="1" applyBorder="1" applyAlignment="1" applyProtection="1">
      <alignment horizontal="right"/>
      <protection locked="0"/>
    </xf>
    <xf numFmtId="42" fontId="4" fillId="2" borderId="0" xfId="2" applyNumberFormat="1" applyFont="1" applyFill="1" applyBorder="1" applyAlignment="1" applyProtection="1">
      <alignment horizontal="right"/>
      <protection locked="0"/>
    </xf>
    <xf numFmtId="42" fontId="4" fillId="2" borderId="10" xfId="2" applyNumberFormat="1" applyFont="1" applyFill="1" applyBorder="1" applyAlignment="1" applyProtection="1">
      <alignment horizontal="right"/>
      <protection locked="0"/>
    </xf>
    <xf numFmtId="42" fontId="4" fillId="0" borderId="9" xfId="2" applyNumberFormat="1" applyFont="1" applyBorder="1" applyAlignment="1" applyProtection="1">
      <alignment horizontal="right"/>
      <protection locked="0"/>
    </xf>
    <xf numFmtId="42" fontId="4" fillId="0" borderId="0" xfId="2" applyNumberFormat="1" applyFont="1" applyBorder="1" applyAlignment="1" applyProtection="1">
      <alignment horizontal="right"/>
      <protection locked="0"/>
    </xf>
    <xf numFmtId="42" fontId="4" fillId="0" borderId="10" xfId="2" applyNumberFormat="1" applyFont="1" applyBorder="1" applyAlignment="1" applyProtection="1">
      <alignment horizontal="right"/>
      <protection locked="0"/>
    </xf>
    <xf numFmtId="41" fontId="4" fillId="2" borderId="9" xfId="2" applyNumberFormat="1" applyFont="1" applyFill="1" applyBorder="1" applyAlignment="1" applyProtection="1">
      <alignment horizontal="right"/>
      <protection locked="0"/>
    </xf>
    <xf numFmtId="41" fontId="4" fillId="2" borderId="0" xfId="2" applyNumberFormat="1" applyFont="1" applyFill="1" applyBorder="1" applyAlignment="1" applyProtection="1">
      <alignment horizontal="right"/>
      <protection locked="0"/>
    </xf>
    <xf numFmtId="41" fontId="4" fillId="2" borderId="10" xfId="2" applyNumberFormat="1" applyFont="1" applyFill="1" applyBorder="1" applyAlignment="1" applyProtection="1">
      <alignment horizontal="right"/>
      <protection locked="0"/>
    </xf>
    <xf numFmtId="41" fontId="4" fillId="0" borderId="9" xfId="2" applyNumberFormat="1" applyFont="1" applyBorder="1" applyAlignment="1" applyProtection="1">
      <alignment horizontal="right"/>
      <protection locked="0"/>
    </xf>
    <xf numFmtId="41" fontId="4" fillId="0" borderId="0" xfId="2" applyNumberFormat="1" applyFont="1" applyBorder="1" applyAlignment="1" applyProtection="1">
      <alignment horizontal="right"/>
      <protection locked="0"/>
    </xf>
    <xf numFmtId="41" fontId="4" fillId="0" borderId="10" xfId="2" applyNumberFormat="1" applyFont="1" applyBorder="1" applyAlignment="1" applyProtection="1">
      <alignment horizontal="right"/>
      <protection locked="0"/>
    </xf>
    <xf numFmtId="41" fontId="4" fillId="0" borderId="17" xfId="2" applyNumberFormat="1" applyFont="1" applyBorder="1" applyAlignment="1" applyProtection="1">
      <alignment horizontal="right"/>
      <protection locked="0"/>
    </xf>
    <xf numFmtId="0" fontId="2" fillId="0" borderId="0" xfId="2"/>
    <xf numFmtId="0" fontId="5" fillId="0" borderId="4" xfId="2" applyFont="1" applyBorder="1"/>
    <xf numFmtId="42" fontId="4" fillId="2" borderId="18" xfId="2" applyNumberFormat="1" applyFont="1" applyFill="1" applyBorder="1" applyAlignment="1">
      <alignment horizontal="right"/>
    </xf>
    <xf numFmtId="42" fontId="4" fillId="2" borderId="2" xfId="2" applyNumberFormat="1" applyFont="1" applyFill="1" applyBorder="1" applyAlignment="1">
      <alignment horizontal="right"/>
    </xf>
    <xf numFmtId="42" fontId="4" fillId="2" borderId="19" xfId="2" applyNumberFormat="1" applyFont="1" applyFill="1" applyBorder="1" applyAlignment="1">
      <alignment horizontal="right"/>
    </xf>
    <xf numFmtId="42" fontId="4" fillId="0" borderId="18" xfId="2" applyNumberFormat="1" applyFont="1" applyBorder="1" applyAlignment="1">
      <alignment horizontal="right"/>
    </xf>
    <xf numFmtId="42" fontId="4" fillId="0" borderId="2" xfId="2" applyNumberFormat="1" applyFont="1" applyBorder="1" applyAlignment="1">
      <alignment horizontal="right"/>
    </xf>
    <xf numFmtId="42" fontId="4" fillId="0" borderId="19" xfId="2" applyNumberFormat="1" applyFont="1" applyBorder="1" applyAlignment="1">
      <alignment horizontal="right"/>
    </xf>
    <xf numFmtId="42" fontId="4" fillId="2" borderId="9" xfId="2" applyNumberFormat="1" applyFont="1" applyFill="1" applyBorder="1" applyAlignment="1">
      <alignment horizontal="right"/>
    </xf>
    <xf numFmtId="42" fontId="4" fillId="2" borderId="0" xfId="2" applyNumberFormat="1" applyFont="1" applyFill="1" applyBorder="1" applyAlignment="1">
      <alignment horizontal="right"/>
    </xf>
    <xf numFmtId="42" fontId="4" fillId="2" borderId="10" xfId="2" applyNumberFormat="1" applyFont="1" applyFill="1" applyBorder="1" applyAlignment="1">
      <alignment horizontal="right"/>
    </xf>
    <xf numFmtId="42" fontId="4" fillId="0" borderId="9" xfId="2" applyNumberFormat="1" applyFont="1" applyBorder="1" applyAlignment="1">
      <alignment horizontal="right"/>
    </xf>
    <xf numFmtId="42" fontId="4" fillId="0" borderId="0" xfId="2" applyNumberFormat="1" applyFont="1" applyBorder="1" applyAlignment="1">
      <alignment horizontal="right"/>
    </xf>
    <xf numFmtId="42" fontId="4" fillId="0" borderId="10" xfId="2" applyNumberFormat="1" applyFont="1" applyBorder="1" applyAlignment="1">
      <alignment horizontal="right"/>
    </xf>
    <xf numFmtId="42" fontId="4" fillId="2" borderId="9" xfId="1" applyNumberFormat="1" applyFont="1" applyFill="1" applyBorder="1" applyAlignment="1">
      <alignment horizontal="right"/>
    </xf>
    <xf numFmtId="42" fontId="4" fillId="2" borderId="0" xfId="1" applyNumberFormat="1" applyFont="1" applyFill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9" xfId="1" applyNumberFormat="1" applyFont="1" applyBorder="1" applyAlignment="1">
      <alignment horizontal="right"/>
    </xf>
    <xf numFmtId="42" fontId="4" fillId="0" borderId="0" xfId="1" applyNumberFormat="1" applyFont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2" fontId="4" fillId="0" borderId="0" xfId="2" applyNumberFormat="1" applyFont="1" applyFill="1" applyBorder="1" applyAlignment="1" applyProtection="1">
      <alignment horizontal="right"/>
      <protection locked="0"/>
    </xf>
    <xf numFmtId="41" fontId="4" fillId="0" borderId="9" xfId="2" applyNumberFormat="1" applyFont="1" applyBorder="1" applyProtection="1">
      <protection locked="0"/>
    </xf>
    <xf numFmtId="41" fontId="4" fillId="0" borderId="0" xfId="2" applyNumberFormat="1" applyFont="1" applyFill="1" applyBorder="1" applyProtection="1">
      <protection locked="0"/>
    </xf>
    <xf numFmtId="41" fontId="4" fillId="0" borderId="10" xfId="2" applyNumberFormat="1" applyFont="1" applyFill="1" applyBorder="1" applyProtection="1">
      <protection locked="0"/>
    </xf>
    <xf numFmtId="41" fontId="4" fillId="0" borderId="9" xfId="2" applyNumberFormat="1" applyFont="1" applyFill="1" applyBorder="1" applyProtection="1">
      <protection locked="0"/>
    </xf>
    <xf numFmtId="41" fontId="4" fillId="0" borderId="20" xfId="2" applyNumberFormat="1" applyFont="1" applyBorder="1" applyAlignment="1" applyProtection="1">
      <alignment horizontal="right"/>
      <protection locked="0"/>
    </xf>
    <xf numFmtId="42" fontId="4" fillId="0" borderId="0" xfId="2" applyNumberFormat="1" applyFont="1" applyFill="1" applyBorder="1"/>
    <xf numFmtId="0" fontId="2" fillId="0" borderId="0" xfId="2" applyFill="1" applyBorder="1"/>
    <xf numFmtId="0" fontId="2" fillId="0" borderId="0" xfId="2" applyFont="1" applyFill="1" applyBorder="1"/>
    <xf numFmtId="42" fontId="4" fillId="0" borderId="0" xfId="1" applyNumberFormat="1" applyFont="1" applyFill="1" applyBorder="1" applyAlignment="1">
      <alignment horizontal="right"/>
    </xf>
    <xf numFmtId="42" fontId="4" fillId="0" borderId="10" xfId="1" applyNumberFormat="1" applyFont="1" applyFill="1" applyBorder="1" applyAlignment="1">
      <alignment horizontal="right"/>
    </xf>
    <xf numFmtId="42" fontId="4" fillId="0" borderId="10" xfId="2" applyNumberFormat="1" applyFont="1" applyFill="1" applyBorder="1" applyAlignment="1" applyProtection="1">
      <alignment horizontal="right"/>
      <protection locked="0"/>
    </xf>
    <xf numFmtId="41" fontId="4" fillId="0" borderId="9" xfId="2" applyNumberFormat="1" applyFont="1" applyFill="1" applyBorder="1" applyAlignment="1" applyProtection="1">
      <alignment horizontal="right"/>
      <protection locked="0"/>
    </xf>
    <xf numFmtId="41" fontId="4" fillId="0" borderId="0" xfId="2" applyNumberFormat="1" applyFont="1" applyFill="1" applyBorder="1" applyAlignment="1" applyProtection="1">
      <alignment horizontal="right"/>
      <protection locked="0"/>
    </xf>
    <xf numFmtId="41" fontId="4" fillId="0" borderId="10" xfId="2" applyNumberFormat="1" applyFont="1" applyFill="1" applyBorder="1" applyAlignment="1" applyProtection="1">
      <alignment horizontal="right"/>
      <protection locked="0"/>
    </xf>
    <xf numFmtId="41" fontId="4" fillId="2" borderId="21" xfId="2" applyNumberFormat="1" applyFont="1" applyFill="1" applyBorder="1" applyAlignment="1" applyProtection="1">
      <alignment horizontal="right"/>
      <protection locked="0"/>
    </xf>
    <xf numFmtId="41" fontId="4" fillId="2" borderId="20" xfId="2" applyNumberFormat="1" applyFont="1" applyFill="1" applyBorder="1" applyAlignment="1" applyProtection="1">
      <alignment horizontal="right"/>
      <protection locked="0"/>
    </xf>
    <xf numFmtId="41" fontId="4" fillId="2" borderId="17" xfId="2" applyNumberFormat="1" applyFont="1" applyFill="1" applyBorder="1" applyAlignment="1" applyProtection="1">
      <alignment horizontal="right"/>
      <protection locked="0"/>
    </xf>
    <xf numFmtId="41" fontId="4" fillId="0" borderId="21" xfId="2" applyNumberFormat="1" applyFont="1" applyBorder="1" applyAlignment="1" applyProtection="1">
      <alignment horizontal="right"/>
      <protection locked="0"/>
    </xf>
    <xf numFmtId="42" fontId="4" fillId="2" borderId="9" xfId="2" applyNumberFormat="1" applyFont="1" applyFill="1" applyBorder="1"/>
    <xf numFmtId="42" fontId="4" fillId="2" borderId="0" xfId="2" applyNumberFormat="1" applyFont="1" applyFill="1" applyBorder="1"/>
    <xf numFmtId="42" fontId="4" fillId="2" borderId="10" xfId="2" applyNumberFormat="1" applyFont="1" applyFill="1" applyBorder="1"/>
    <xf numFmtId="42" fontId="4" fillId="0" borderId="9" xfId="2" applyNumberFormat="1" applyFont="1" applyBorder="1"/>
    <xf numFmtId="42" fontId="4" fillId="0" borderId="0" xfId="2" applyNumberFormat="1" applyFont="1" applyBorder="1"/>
    <xf numFmtId="42" fontId="4" fillId="0" borderId="10" xfId="2" applyNumberFormat="1" applyFont="1" applyBorder="1"/>
    <xf numFmtId="42" fontId="4" fillId="0" borderId="9" xfId="2" applyNumberFormat="1" applyFont="1" applyFill="1" applyBorder="1"/>
    <xf numFmtId="42" fontId="5" fillId="0" borderId="9" xfId="2" applyNumberFormat="1" applyFont="1" applyFill="1" applyBorder="1"/>
    <xf numFmtId="42" fontId="5" fillId="0" borderId="0" xfId="2" applyNumberFormat="1" applyFont="1" applyFill="1" applyBorder="1"/>
    <xf numFmtId="42" fontId="5" fillId="0" borderId="10" xfId="2" applyNumberFormat="1" applyFont="1" applyFill="1" applyBorder="1"/>
    <xf numFmtId="42" fontId="4" fillId="0" borderId="10" xfId="2" applyNumberFormat="1" applyFont="1" applyFill="1" applyBorder="1"/>
    <xf numFmtId="164" fontId="4" fillId="0" borderId="9" xfId="2" applyNumberFormat="1" applyFont="1" applyBorder="1"/>
    <xf numFmtId="164" fontId="4" fillId="0" borderId="0" xfId="2" applyNumberFormat="1" applyFont="1" applyBorder="1"/>
    <xf numFmtId="164" fontId="4" fillId="0" borderId="10" xfId="2" applyNumberFormat="1" applyFont="1" applyBorder="1"/>
    <xf numFmtId="43" fontId="4" fillId="0" borderId="0" xfId="2" applyNumberFormat="1" applyFont="1" applyFill="1" applyBorder="1"/>
    <xf numFmtId="43" fontId="4" fillId="0" borderId="9" xfId="2" applyNumberFormat="1" applyFont="1" applyFill="1" applyBorder="1"/>
    <xf numFmtId="43" fontId="4" fillId="0" borderId="10" xfId="2" applyNumberFormat="1" applyFont="1" applyFill="1" applyBorder="1"/>
    <xf numFmtId="42" fontId="4" fillId="2" borderId="11" xfId="2" applyNumberFormat="1" applyFont="1" applyFill="1" applyBorder="1"/>
    <xf numFmtId="42" fontId="4" fillId="2" borderId="12" xfId="2" applyNumberFormat="1" applyFont="1" applyFill="1" applyBorder="1"/>
    <xf numFmtId="42" fontId="4" fillId="2" borderId="13" xfId="2" applyNumberFormat="1" applyFont="1" applyFill="1" applyBorder="1"/>
    <xf numFmtId="42" fontId="4" fillId="0" borderId="11" xfId="2" applyNumberFormat="1" applyFont="1" applyFill="1" applyBorder="1"/>
    <xf numFmtId="42" fontId="4" fillId="0" borderId="12" xfId="2" applyNumberFormat="1" applyFont="1" applyBorder="1"/>
    <xf numFmtId="42" fontId="4" fillId="0" borderId="13" xfId="2" applyNumberFormat="1" applyFont="1" applyBorder="1"/>
    <xf numFmtId="0" fontId="4" fillId="0" borderId="4" xfId="2" applyFont="1" applyFill="1" applyBorder="1" applyAlignment="1">
      <alignment horizontal="right"/>
    </xf>
    <xf numFmtId="43" fontId="10" fillId="0" borderId="0" xfId="2" applyNumberFormat="1" applyFont="1" applyFill="1" applyBorder="1" applyAlignment="1">
      <alignment horizontal="center"/>
    </xf>
    <xf numFmtId="42" fontId="4" fillId="0" borderId="0" xfId="2" applyNumberFormat="1" applyFont="1" applyFill="1" applyBorder="1" applyAlignment="1">
      <alignment horizontal="center"/>
    </xf>
    <xf numFmtId="42" fontId="4" fillId="0" borderId="22" xfId="2" applyNumberFormat="1" applyFont="1" applyFill="1" applyBorder="1" applyAlignment="1">
      <alignment horizontal="center"/>
    </xf>
    <xf numFmtId="42" fontId="4" fillId="0" borderId="5" xfId="2" applyNumberFormat="1" applyFont="1" applyBorder="1"/>
    <xf numFmtId="42" fontId="4" fillId="0" borderId="0" xfId="3" applyNumberFormat="1" applyFont="1" applyFill="1" applyBorder="1" applyAlignment="1">
      <alignment horizontal="center"/>
    </xf>
    <xf numFmtId="42" fontId="4" fillId="0" borderId="0" xfId="3" applyNumberFormat="1" applyFont="1" applyBorder="1" applyAlignment="1">
      <alignment horizontal="center"/>
    </xf>
    <xf numFmtId="42" fontId="4" fillId="0" borderId="5" xfId="3" applyNumberFormat="1" applyFont="1" applyBorder="1" applyAlignment="1">
      <alignment horizontal="center"/>
    </xf>
    <xf numFmtId="42" fontId="4" fillId="2" borderId="23" xfId="2" applyNumberFormat="1" applyFont="1" applyFill="1" applyBorder="1"/>
    <xf numFmtId="42" fontId="4" fillId="0" borderId="12" xfId="3" applyNumberFormat="1" applyFont="1" applyFill="1" applyBorder="1" applyAlignment="1">
      <alignment horizontal="center"/>
    </xf>
    <xf numFmtId="42" fontId="4" fillId="0" borderId="12" xfId="3" applyNumberFormat="1" applyFont="1" applyBorder="1" applyAlignment="1">
      <alignment horizontal="center"/>
    </xf>
    <xf numFmtId="42" fontId="4" fillId="0" borderId="24" xfId="3" applyNumberFormat="1" applyFont="1" applyBorder="1" applyAlignment="1">
      <alignment horizontal="center"/>
    </xf>
    <xf numFmtId="0" fontId="4" fillId="0" borderId="4" xfId="2" applyFont="1" applyBorder="1" applyAlignment="1">
      <alignment horizontal="right"/>
    </xf>
    <xf numFmtId="5" fontId="4" fillId="0" borderId="0" xfId="2" applyNumberFormat="1" applyFont="1" applyBorder="1"/>
    <xf numFmtId="43" fontId="4" fillId="0" borderId="0" xfId="2" applyNumberFormat="1" applyFont="1" applyBorder="1"/>
    <xf numFmtId="39" fontId="11" fillId="0" borderId="0" xfId="3" applyNumberFormat="1" applyFont="1" applyFill="1" applyBorder="1" applyAlignment="1">
      <alignment horizontal="center"/>
    </xf>
    <xf numFmtId="39" fontId="11" fillId="0" borderId="5" xfId="3" applyNumberFormat="1" applyFont="1" applyFill="1" applyBorder="1" applyAlignment="1">
      <alignment horizontal="center"/>
    </xf>
    <xf numFmtId="37" fontId="4" fillId="0" borderId="0" xfId="3" applyNumberFormat="1" applyFont="1" applyBorder="1" applyAlignment="1">
      <alignment horizontal="center"/>
    </xf>
    <xf numFmtId="37" fontId="4" fillId="0" borderId="5" xfId="3" applyNumberFormat="1" applyFont="1" applyBorder="1" applyAlignment="1">
      <alignment horizontal="center"/>
    </xf>
    <xf numFmtId="0" fontId="5" fillId="2" borderId="8" xfId="2" applyFont="1" applyFill="1" applyBorder="1"/>
    <xf numFmtId="0" fontId="4" fillId="2" borderId="16" xfId="2" applyFont="1" applyFill="1" applyBorder="1" applyAlignment="1">
      <alignment horizontal="center"/>
    </xf>
    <xf numFmtId="0" fontId="4" fillId="2" borderId="11" xfId="2" applyFont="1" applyFill="1" applyBorder="1" applyAlignment="1" applyProtection="1">
      <alignment horizontal="center"/>
      <protection locked="0"/>
    </xf>
    <xf numFmtId="0" fontId="4" fillId="2" borderId="12" xfId="2" applyFont="1" applyFill="1" applyBorder="1" applyAlignment="1" applyProtection="1">
      <alignment horizontal="center"/>
      <protection locked="0"/>
    </xf>
    <xf numFmtId="0" fontId="4" fillId="2" borderId="13" xfId="2" applyFont="1" applyFill="1" applyBorder="1" applyAlignment="1" applyProtection="1">
      <alignment horizontal="center"/>
      <protection locked="0"/>
    </xf>
    <xf numFmtId="1" fontId="4" fillId="2" borderId="14" xfId="2" applyNumberFormat="1" applyFont="1" applyFill="1" applyBorder="1" applyAlignment="1" applyProtection="1">
      <alignment horizontal="right" indent="1"/>
      <protection locked="0"/>
    </xf>
    <xf numFmtId="1" fontId="4" fillId="2" borderId="15" xfId="2" applyNumberFormat="1" applyFont="1" applyFill="1" applyBorder="1" applyAlignment="1" applyProtection="1">
      <alignment horizontal="right" indent="1"/>
      <protection locked="0"/>
    </xf>
    <xf numFmtId="1" fontId="4" fillId="2" borderId="16" xfId="2" applyNumberFormat="1" applyFont="1" applyFill="1" applyBorder="1" applyAlignment="1" applyProtection="1">
      <alignment horizontal="right" indent="1"/>
      <protection locked="0"/>
    </xf>
    <xf numFmtId="1" fontId="4" fillId="0" borderId="14" xfId="2" applyNumberFormat="1" applyFont="1" applyFill="1" applyBorder="1" applyAlignment="1" applyProtection="1">
      <alignment horizontal="right" indent="1"/>
      <protection locked="0"/>
    </xf>
    <xf numFmtId="1" fontId="4" fillId="0" borderId="15" xfId="2" applyNumberFormat="1" applyFont="1" applyFill="1" applyBorder="1" applyAlignment="1" applyProtection="1">
      <alignment horizontal="right" indent="1"/>
      <protection locked="0"/>
    </xf>
    <xf numFmtId="1" fontId="4" fillId="0" borderId="16" xfId="2" applyNumberFormat="1" applyFont="1" applyFill="1" applyBorder="1" applyAlignment="1" applyProtection="1">
      <alignment horizontal="right" indent="1"/>
      <protection locked="0"/>
    </xf>
    <xf numFmtId="0" fontId="4" fillId="2" borderId="9" xfId="2" applyFont="1" applyFill="1" applyBorder="1" applyAlignment="1" applyProtection="1">
      <alignment horizontal="right" indent="1"/>
      <protection locked="0"/>
    </xf>
    <xf numFmtId="0" fontId="4" fillId="2" borderId="0" xfId="2" applyFont="1" applyFill="1" applyBorder="1" applyAlignment="1" applyProtection="1">
      <alignment horizontal="right" indent="1"/>
      <protection locked="0"/>
    </xf>
    <xf numFmtId="0" fontId="4" fillId="2" borderId="10" xfId="2" applyFont="1" applyFill="1" applyBorder="1" applyAlignment="1" applyProtection="1">
      <alignment horizontal="right" indent="1"/>
      <protection locked="0"/>
    </xf>
    <xf numFmtId="0" fontId="4" fillId="0" borderId="9" xfId="2" applyFont="1" applyFill="1" applyBorder="1" applyAlignment="1" applyProtection="1">
      <alignment horizontal="right" indent="1"/>
      <protection locked="0"/>
    </xf>
    <xf numFmtId="0" fontId="4" fillId="0" borderId="0" xfId="2" applyFont="1" applyBorder="1" applyAlignment="1" applyProtection="1">
      <alignment horizontal="right" indent="1"/>
      <protection locked="0"/>
    </xf>
    <xf numFmtId="0" fontId="4" fillId="0" borderId="10" xfId="2" applyFont="1" applyBorder="1" applyAlignment="1" applyProtection="1">
      <alignment horizontal="right" indent="1"/>
      <protection locked="0"/>
    </xf>
    <xf numFmtId="0" fontId="4" fillId="0" borderId="9" xfId="2" applyFont="1" applyBorder="1" applyAlignment="1" applyProtection="1">
      <alignment horizontal="right" indent="1"/>
      <protection locked="0"/>
    </xf>
    <xf numFmtId="0" fontId="4" fillId="2" borderId="11" xfId="2" applyFont="1" applyFill="1" applyBorder="1" applyAlignment="1" applyProtection="1">
      <alignment horizontal="right" indent="1"/>
      <protection locked="0"/>
    </xf>
    <xf numFmtId="0" fontId="4" fillId="2" borderId="12" xfId="2" applyFont="1" applyFill="1" applyBorder="1" applyAlignment="1" applyProtection="1">
      <alignment horizontal="right" indent="1"/>
      <protection locked="0"/>
    </xf>
    <xf numFmtId="0" fontId="4" fillId="2" borderId="13" xfId="2" applyFont="1" applyFill="1" applyBorder="1" applyAlignment="1" applyProtection="1">
      <alignment horizontal="right" indent="1"/>
      <protection locked="0"/>
    </xf>
    <xf numFmtId="0" fontId="4" fillId="0" borderId="11" xfId="2" applyFont="1" applyBorder="1" applyAlignment="1" applyProtection="1">
      <alignment horizontal="right" indent="1"/>
      <protection locked="0"/>
    </xf>
    <xf numFmtId="0" fontId="4" fillId="0" borderId="12" xfId="2" applyFont="1" applyFill="1" applyBorder="1" applyAlignment="1" applyProtection="1">
      <alignment horizontal="right" indent="1"/>
      <protection locked="0"/>
    </xf>
    <xf numFmtId="0" fontId="4" fillId="0" borderId="13" xfId="2" applyFont="1" applyFill="1" applyBorder="1" applyAlignment="1" applyProtection="1">
      <alignment horizontal="right" indent="1"/>
      <protection locked="0"/>
    </xf>
    <xf numFmtId="2" fontId="4" fillId="2" borderId="14" xfId="2" applyNumberFormat="1" applyFont="1" applyFill="1" applyBorder="1" applyAlignment="1">
      <alignment horizontal="right" indent="1"/>
    </xf>
    <xf numFmtId="2" fontId="4" fillId="2" borderId="15" xfId="2" applyNumberFormat="1" applyFont="1" applyFill="1" applyBorder="1" applyAlignment="1">
      <alignment horizontal="right" indent="1"/>
    </xf>
    <xf numFmtId="2" fontId="11" fillId="2" borderId="16" xfId="2" applyNumberFormat="1" applyFont="1" applyFill="1" applyBorder="1" applyAlignment="1">
      <alignment horizontal="right" indent="1"/>
    </xf>
    <xf numFmtId="2" fontId="4" fillId="0" borderId="9" xfId="2" applyNumberFormat="1" applyFont="1" applyBorder="1" applyAlignment="1">
      <alignment horizontal="right" indent="1"/>
    </xf>
    <xf numFmtId="0" fontId="4" fillId="0" borderId="0" xfId="2" applyFont="1" applyBorder="1" applyAlignment="1">
      <alignment horizontal="right" indent="1"/>
    </xf>
    <xf numFmtId="0" fontId="4" fillId="0" borderId="10" xfId="2" applyFont="1" applyBorder="1" applyAlignment="1">
      <alignment horizontal="right" indent="1"/>
    </xf>
    <xf numFmtId="2" fontId="4" fillId="2" borderId="11" xfId="2" applyNumberFormat="1" applyFont="1" applyFill="1" applyBorder="1" applyAlignment="1">
      <alignment horizontal="right" indent="1"/>
    </xf>
    <xf numFmtId="2" fontId="4" fillId="2" borderId="12" xfId="2" applyNumberFormat="1" applyFont="1" applyFill="1" applyBorder="1" applyAlignment="1">
      <alignment horizontal="right" indent="1"/>
    </xf>
    <xf numFmtId="2" fontId="11" fillId="2" borderId="13" xfId="2" applyNumberFormat="1" applyFont="1" applyFill="1" applyBorder="1" applyAlignment="1">
      <alignment horizontal="right" indent="1"/>
    </xf>
    <xf numFmtId="44" fontId="4" fillId="2" borderId="14" xfId="2" applyNumberFormat="1" applyFont="1" applyFill="1" applyBorder="1" applyAlignment="1" applyProtection="1">
      <alignment horizontal="right" indent="1"/>
      <protection locked="0"/>
    </xf>
    <xf numFmtId="44" fontId="4" fillId="2" borderId="15" xfId="2" applyNumberFormat="1" applyFont="1" applyFill="1" applyBorder="1" applyAlignment="1" applyProtection="1">
      <alignment horizontal="right" indent="1"/>
      <protection locked="0"/>
    </xf>
    <xf numFmtId="44" fontId="4" fillId="2" borderId="16" xfId="2" applyNumberFormat="1" applyFont="1" applyFill="1" applyBorder="1" applyAlignment="1" applyProtection="1">
      <alignment horizontal="right" indent="1"/>
      <protection locked="0"/>
    </xf>
    <xf numFmtId="44" fontId="4" fillId="0" borderId="14" xfId="2" applyNumberFormat="1" applyFont="1" applyBorder="1" applyAlignment="1" applyProtection="1">
      <alignment horizontal="right" indent="1"/>
      <protection locked="0"/>
    </xf>
    <xf numFmtId="44" fontId="4" fillId="0" borderId="15" xfId="2" applyNumberFormat="1" applyFont="1" applyBorder="1" applyAlignment="1" applyProtection="1">
      <alignment horizontal="right" indent="1"/>
      <protection locked="0"/>
    </xf>
    <xf numFmtId="44" fontId="4" fillId="0" borderId="16" xfId="2" applyNumberFormat="1" applyFont="1" applyBorder="1" applyAlignment="1" applyProtection="1">
      <alignment horizontal="right" indent="1"/>
      <protection locked="0"/>
    </xf>
    <xf numFmtId="43" fontId="4" fillId="2" borderId="9" xfId="2" applyNumberFormat="1" applyFont="1" applyFill="1" applyBorder="1" applyAlignment="1" applyProtection="1">
      <alignment horizontal="right" indent="1"/>
      <protection locked="0"/>
    </xf>
    <xf numFmtId="43" fontId="4" fillId="2" borderId="0" xfId="2" applyNumberFormat="1" applyFont="1" applyFill="1" applyBorder="1" applyAlignment="1" applyProtection="1">
      <alignment horizontal="right" indent="1"/>
      <protection locked="0"/>
    </xf>
    <xf numFmtId="43" fontId="4" fillId="2" borderId="10" xfId="2" applyNumberFormat="1" applyFont="1" applyFill="1" applyBorder="1" applyAlignment="1" applyProtection="1">
      <alignment horizontal="right" indent="1"/>
      <protection locked="0"/>
    </xf>
    <xf numFmtId="43" fontId="4" fillId="0" borderId="9" xfId="2" applyNumberFormat="1" applyFont="1" applyFill="1" applyBorder="1" applyAlignment="1" applyProtection="1">
      <alignment horizontal="right" indent="1"/>
      <protection locked="0"/>
    </xf>
    <xf numFmtId="43" fontId="4" fillId="0" borderId="0" xfId="2" applyNumberFormat="1" applyFont="1" applyFill="1" applyBorder="1" applyAlignment="1" applyProtection="1">
      <alignment horizontal="right" indent="1"/>
      <protection locked="0"/>
    </xf>
    <xf numFmtId="43" fontId="4" fillId="0" borderId="10" xfId="2" applyNumberFormat="1" applyFont="1" applyFill="1" applyBorder="1" applyAlignment="1" applyProtection="1">
      <alignment horizontal="right" indent="1"/>
      <protection locked="0"/>
    </xf>
    <xf numFmtId="43" fontId="4" fillId="0" borderId="9" xfId="2" applyNumberFormat="1" applyFont="1" applyBorder="1" applyAlignment="1" applyProtection="1">
      <alignment horizontal="right" indent="1"/>
      <protection locked="0"/>
    </xf>
    <xf numFmtId="43" fontId="4" fillId="0" borderId="0" xfId="2" applyNumberFormat="1" applyFont="1" applyBorder="1" applyAlignment="1" applyProtection="1">
      <alignment horizontal="right" indent="1"/>
      <protection locked="0"/>
    </xf>
    <xf numFmtId="43" fontId="4" fillId="0" borderId="10" xfId="2" applyNumberFormat="1" applyFont="1" applyBorder="1" applyAlignment="1" applyProtection="1">
      <alignment horizontal="right" indent="1"/>
      <protection locked="0"/>
    </xf>
    <xf numFmtId="43" fontId="4" fillId="2" borderId="21" xfId="2" applyNumberFormat="1" applyFont="1" applyFill="1" applyBorder="1" applyAlignment="1" applyProtection="1">
      <alignment horizontal="right" indent="1"/>
      <protection locked="0"/>
    </xf>
    <xf numFmtId="44" fontId="4" fillId="2" borderId="25" xfId="2" applyNumberFormat="1" applyFont="1" applyFill="1" applyBorder="1" applyAlignment="1">
      <alignment horizontal="right"/>
    </xf>
    <xf numFmtId="44" fontId="4" fillId="2" borderId="23" xfId="2" applyNumberFormat="1" applyFont="1" applyFill="1" applyBorder="1" applyAlignment="1">
      <alignment horizontal="right"/>
    </xf>
    <xf numFmtId="44" fontId="4" fillId="2" borderId="26" xfId="2" applyNumberFormat="1" applyFont="1" applyFill="1" applyBorder="1" applyAlignment="1">
      <alignment horizontal="right"/>
    </xf>
    <xf numFmtId="44" fontId="4" fillId="0" borderId="25" xfId="2" applyNumberFormat="1" applyFont="1" applyBorder="1" applyAlignment="1">
      <alignment horizontal="right"/>
    </xf>
    <xf numFmtId="44" fontId="4" fillId="0" borderId="23" xfId="2" applyNumberFormat="1" applyFont="1" applyBorder="1" applyAlignment="1">
      <alignment horizontal="right"/>
    </xf>
    <xf numFmtId="44" fontId="4" fillId="0" borderId="26" xfId="2" applyNumberFormat="1" applyFont="1" applyBorder="1" applyAlignment="1">
      <alignment horizontal="right"/>
    </xf>
    <xf numFmtId="0" fontId="4" fillId="2" borderId="9" xfId="2" applyFont="1" applyFill="1" applyBorder="1"/>
    <xf numFmtId="41" fontId="4" fillId="2" borderId="0" xfId="2" applyNumberFormat="1" applyFont="1" applyFill="1" applyBorder="1"/>
    <xf numFmtId="0" fontId="11" fillId="2" borderId="16" xfId="2" applyFont="1" applyFill="1" applyBorder="1"/>
    <xf numFmtId="43" fontId="4" fillId="0" borderId="14" xfId="2" applyNumberFormat="1" applyFont="1" applyFill="1" applyBorder="1"/>
    <xf numFmtId="43" fontId="4" fillId="0" borderId="15" xfId="2" applyNumberFormat="1" applyFont="1" applyFill="1" applyBorder="1"/>
    <xf numFmtId="43" fontId="4" fillId="0" borderId="16" xfId="2" applyNumberFormat="1" applyFont="1" applyFill="1" applyBorder="1"/>
    <xf numFmtId="41" fontId="4" fillId="2" borderId="9" xfId="2" applyNumberFormat="1" applyFont="1" applyFill="1" applyBorder="1"/>
    <xf numFmtId="41" fontId="11" fillId="2" borderId="10" xfId="2" applyNumberFormat="1" applyFont="1" applyFill="1" applyBorder="1"/>
    <xf numFmtId="41" fontId="4" fillId="0" borderId="9" xfId="2" applyNumberFormat="1" applyFont="1" applyBorder="1"/>
    <xf numFmtId="41" fontId="4" fillId="0" borderId="0" xfId="2" applyNumberFormat="1" applyFont="1" applyBorder="1"/>
    <xf numFmtId="41" fontId="4" fillId="0" borderId="10" xfId="2" applyNumberFormat="1" applyFont="1" applyBorder="1" applyAlignment="1">
      <alignment horizontal="center"/>
    </xf>
    <xf numFmtId="0" fontId="4" fillId="2" borderId="11" xfId="2" applyFont="1" applyFill="1" applyBorder="1"/>
    <xf numFmtId="0" fontId="4" fillId="2" borderId="12" xfId="2" applyFont="1" applyFill="1" applyBorder="1"/>
    <xf numFmtId="0" fontId="11" fillId="2" borderId="13" xfId="2" applyFont="1" applyFill="1" applyBorder="1"/>
    <xf numFmtId="0" fontId="4" fillId="0" borderId="11" xfId="2" applyFont="1" applyBorder="1"/>
    <xf numFmtId="0" fontId="4" fillId="0" borderId="12" xfId="2" applyFont="1" applyBorder="1"/>
    <xf numFmtId="0" fontId="4" fillId="0" borderId="13" xfId="2" applyFont="1" applyBorder="1" applyAlignment="1">
      <alignment horizontal="center"/>
    </xf>
    <xf numFmtId="42" fontId="4" fillId="2" borderId="14" xfId="2" applyNumberFormat="1" applyFont="1" applyFill="1" applyBorder="1"/>
    <xf numFmtId="42" fontId="4" fillId="2" borderId="15" xfId="2" applyNumberFormat="1" applyFont="1" applyFill="1" applyBorder="1"/>
    <xf numFmtId="42" fontId="4" fillId="2" borderId="16" xfId="2" applyNumberFormat="1" applyFont="1" applyFill="1" applyBorder="1"/>
    <xf numFmtId="42" fontId="4" fillId="0" borderId="14" xfId="2" applyNumberFormat="1" applyFont="1" applyFill="1" applyBorder="1"/>
    <xf numFmtId="42" fontId="4" fillId="0" borderId="15" xfId="2" applyNumberFormat="1" applyFont="1" applyFill="1" applyBorder="1"/>
    <xf numFmtId="42" fontId="4" fillId="0" borderId="16" xfId="2" applyNumberFormat="1" applyFont="1" applyFill="1" applyBorder="1"/>
    <xf numFmtId="2" fontId="4" fillId="2" borderId="9" xfId="2" applyNumberFormat="1" applyFont="1" applyFill="1" applyBorder="1" applyAlignment="1">
      <alignment horizontal="right" indent="1"/>
    </xf>
    <xf numFmtId="2" fontId="4" fillId="2" borderId="0" xfId="2" applyNumberFormat="1" applyFont="1" applyFill="1" applyBorder="1" applyAlignment="1">
      <alignment horizontal="right" indent="1"/>
    </xf>
    <xf numFmtId="2" fontId="4" fillId="2" borderId="10" xfId="2" applyNumberFormat="1" applyFont="1" applyFill="1" applyBorder="1" applyAlignment="1">
      <alignment horizontal="right" indent="1"/>
    </xf>
    <xf numFmtId="2" fontId="4" fillId="0" borderId="9" xfId="2" applyNumberFormat="1" applyFont="1" applyFill="1" applyBorder="1" applyAlignment="1">
      <alignment horizontal="right" indent="1"/>
    </xf>
    <xf numFmtId="2" fontId="4" fillId="0" borderId="0" xfId="2" applyNumberFormat="1" applyFont="1" applyFill="1" applyBorder="1" applyAlignment="1">
      <alignment horizontal="right" indent="1"/>
    </xf>
    <xf numFmtId="2" fontId="4" fillId="0" borderId="10" xfId="2" applyNumberFormat="1" applyFont="1" applyFill="1" applyBorder="1" applyAlignment="1">
      <alignment horizontal="right" indent="1"/>
    </xf>
    <xf numFmtId="10" fontId="4" fillId="2" borderId="9" xfId="2" applyNumberFormat="1" applyFont="1" applyFill="1" applyBorder="1" applyAlignment="1">
      <alignment horizontal="right" indent="1"/>
    </xf>
    <xf numFmtId="10" fontId="4" fillId="2" borderId="0" xfId="2" applyNumberFormat="1" applyFont="1" applyFill="1" applyBorder="1" applyAlignment="1">
      <alignment horizontal="right" indent="1"/>
    </xf>
    <xf numFmtId="10" fontId="4" fillId="2" borderId="10" xfId="2" applyNumberFormat="1" applyFont="1" applyFill="1" applyBorder="1" applyAlignment="1">
      <alignment horizontal="right" indent="1"/>
    </xf>
    <xf numFmtId="10" fontId="4" fillId="0" borderId="9" xfId="2" applyNumberFormat="1" applyFont="1" applyBorder="1" applyAlignment="1">
      <alignment horizontal="right" indent="1"/>
    </xf>
    <xf numFmtId="10" fontId="4" fillId="0" borderId="0" xfId="2" applyNumberFormat="1" applyFont="1" applyBorder="1" applyAlignment="1">
      <alignment horizontal="right" indent="1"/>
    </xf>
    <xf numFmtId="10" fontId="4" fillId="0" borderId="10" xfId="2" applyNumberFormat="1" applyFont="1" applyBorder="1" applyAlignment="1">
      <alignment horizontal="right" indent="1"/>
    </xf>
    <xf numFmtId="0" fontId="4" fillId="0" borderId="27" xfId="2" applyFont="1" applyBorder="1"/>
    <xf numFmtId="2" fontId="4" fillId="2" borderId="13" xfId="2" applyNumberFormat="1" applyFont="1" applyFill="1" applyBorder="1" applyAlignment="1">
      <alignment horizontal="right" indent="1"/>
    </xf>
    <xf numFmtId="2" fontId="4" fillId="0" borderId="11" xfId="2" applyNumberFormat="1" applyFont="1" applyBorder="1" applyAlignment="1">
      <alignment horizontal="right" indent="1"/>
    </xf>
    <xf numFmtId="2" fontId="4" fillId="0" borderId="12" xfId="2" applyNumberFormat="1" applyFont="1" applyBorder="1" applyAlignment="1">
      <alignment horizontal="right" indent="1"/>
    </xf>
    <xf numFmtId="2" fontId="4" fillId="0" borderId="13" xfId="2" applyNumberFormat="1" applyFont="1" applyFill="1" applyBorder="1" applyAlignment="1">
      <alignment horizontal="right" indent="1"/>
    </xf>
    <xf numFmtId="0" fontId="12" fillId="0" borderId="0" xfId="2" applyFont="1"/>
    <xf numFmtId="0" fontId="13" fillId="0" borderId="0" xfId="2" applyFont="1"/>
    <xf numFmtId="43" fontId="13" fillId="0" borderId="0" xfId="2" applyNumberFormat="1" applyFont="1"/>
    <xf numFmtId="0" fontId="13" fillId="0" borderId="0" xfId="2" applyFont="1" applyFill="1"/>
    <xf numFmtId="0" fontId="1" fillId="0" borderId="28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 wrapText="1"/>
    </xf>
    <xf numFmtId="0" fontId="2" fillId="0" borderId="32" xfId="2" applyBorder="1" applyAlignment="1">
      <alignment vertical="center" wrapText="1"/>
    </xf>
    <xf numFmtId="44" fontId="2" fillId="0" borderId="33" xfId="2" applyNumberFormat="1" applyBorder="1" applyAlignment="1">
      <alignment vertical="center" wrapText="1"/>
    </xf>
    <xf numFmtId="0" fontId="4" fillId="0" borderId="34" xfId="2" applyFont="1" applyBorder="1" applyAlignment="1">
      <alignment horizontal="center"/>
    </xf>
    <xf numFmtId="0" fontId="2" fillId="4" borderId="32" xfId="2" applyFill="1" applyBorder="1" applyAlignment="1">
      <alignment vertical="center" wrapText="1"/>
    </xf>
    <xf numFmtId="44" fontId="2" fillId="4" borderId="33" xfId="2" applyNumberFormat="1" applyFill="1" applyBorder="1" applyAlignment="1">
      <alignment vertical="center" wrapText="1"/>
    </xf>
    <xf numFmtId="0" fontId="4" fillId="4" borderId="34" xfId="2" applyFont="1" applyFill="1" applyBorder="1" applyAlignment="1">
      <alignment horizontal="center"/>
    </xf>
    <xf numFmtId="0" fontId="2" fillId="0" borderId="35" xfId="2" applyBorder="1" applyAlignment="1">
      <alignment vertical="center" wrapText="1"/>
    </xf>
    <xf numFmtId="44" fontId="2" fillId="0" borderId="36" xfId="2" applyNumberFormat="1" applyBorder="1" applyAlignment="1">
      <alignment vertical="center" wrapText="1"/>
    </xf>
    <xf numFmtId="0" fontId="4" fillId="0" borderId="37" xfId="2" applyFont="1" applyBorder="1" applyAlignment="1">
      <alignment horizontal="center"/>
    </xf>
    <xf numFmtId="0" fontId="2" fillId="0" borderId="6" xfId="2" applyBorder="1" applyAlignment="1">
      <alignment vertical="center" wrapText="1"/>
    </xf>
    <xf numFmtId="44" fontId="2" fillId="0" borderId="7" xfId="2" applyNumberFormat="1" applyBorder="1" applyAlignment="1">
      <alignment vertical="center" wrapText="1"/>
    </xf>
    <xf numFmtId="0" fontId="4" fillId="0" borderId="8" xfId="2" applyFont="1" applyBorder="1" applyAlignment="1">
      <alignment horizontal="center"/>
    </xf>
    <xf numFmtId="0" fontId="2" fillId="0" borderId="38" xfId="2" applyBorder="1" applyAlignment="1">
      <alignment vertical="center" wrapText="1"/>
    </xf>
    <xf numFmtId="44" fontId="2" fillId="0" borderId="39" xfId="2" applyNumberFormat="1" applyBorder="1" applyAlignment="1">
      <alignment vertical="center" wrapText="1"/>
    </xf>
    <xf numFmtId="44" fontId="2" fillId="0" borderId="39" xfId="2" applyNumberFormat="1" applyFill="1" applyBorder="1" applyAlignment="1">
      <alignment vertical="center" wrapText="1"/>
    </xf>
    <xf numFmtId="44" fontId="2" fillId="0" borderId="0" xfId="2" applyNumberFormat="1" applyAlignment="1">
      <alignment vertical="center" wrapText="1"/>
    </xf>
    <xf numFmtId="0" fontId="4" fillId="0" borderId="0" xfId="2" applyFont="1" applyAlignment="1">
      <alignment horizont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16" fillId="0" borderId="0" xfId="2" applyFont="1"/>
    <xf numFmtId="0" fontId="16" fillId="0" borderId="0" xfId="2" applyFont="1" applyFill="1" applyProtection="1">
      <protection locked="0"/>
    </xf>
    <xf numFmtId="0" fontId="16" fillId="0" borderId="0" xfId="2" applyFont="1" applyFill="1"/>
    <xf numFmtId="1" fontId="17" fillId="0" borderId="0" xfId="2" applyNumberFormat="1" applyFont="1" applyFill="1" applyAlignment="1">
      <alignment horizontal="center"/>
    </xf>
    <xf numFmtId="0" fontId="17" fillId="0" borderId="0" xfId="2" applyFont="1" applyFill="1" applyAlignment="1">
      <alignment horizontal="center"/>
    </xf>
    <xf numFmtId="0" fontId="9" fillId="0" borderId="0" xfId="2" applyFont="1"/>
    <xf numFmtId="0" fontId="5" fillId="3" borderId="6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0" fontId="1" fillId="0" borderId="14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left"/>
    </xf>
    <xf numFmtId="0" fontId="2" fillId="0" borderId="0" xfId="2" applyFont="1" applyBorder="1" applyAlignment="1">
      <alignment horizontal="center"/>
    </xf>
    <xf numFmtId="0" fontId="2" fillId="0" borderId="4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center"/>
      <protection locked="0"/>
    </xf>
    <xf numFmtId="0" fontId="2" fillId="0" borderId="5" xfId="2" applyFont="1" applyBorder="1" applyAlignment="1" applyProtection="1">
      <alignment horizontal="center"/>
      <protection locked="0"/>
    </xf>
  </cellXfs>
  <cellStyles count="4">
    <cellStyle name="Comma0" xfId="3"/>
    <cellStyle name="Currency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4%20Forecast-SPRING%20WORK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SFPR"/>
      <sheetName val="Amort-Bank"/>
      <sheetName val="Amort"/>
      <sheetName val="FY24 5-YR Forecast Detail"/>
      <sheetName val="Wage Estimates"/>
      <sheetName val="Salary-Step"/>
      <sheetName val="Budget-FCST-OCT Only"/>
      <sheetName val="Budget-Assumps-OCT Only"/>
      <sheetName val="Performance"/>
      <sheetName val="HOURL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I5">
            <v>118.92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8"/>
  <sheetViews>
    <sheetView tabSelected="1" zoomScaleNormal="100" workbookViewId="0"/>
  </sheetViews>
  <sheetFormatPr defaultRowHeight="12.75" x14ac:dyDescent="0.2"/>
  <cols>
    <col min="1" max="1" width="48.7109375" style="55" customWidth="1"/>
    <col min="2" max="9" width="13.28515625" style="55" customWidth="1"/>
    <col min="10" max="10" width="11" style="4" bestFit="1" customWidth="1"/>
    <col min="11" max="11" width="9.140625" style="4"/>
    <col min="12" max="16384" width="9.140625" style="55"/>
  </cols>
  <sheetData>
    <row r="1" spans="1:9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2" customHeight="1" x14ac:dyDescent="0.2">
      <c r="A2" s="5" t="s">
        <v>1</v>
      </c>
      <c r="B2" s="6"/>
      <c r="C2" s="6"/>
      <c r="D2" s="7"/>
      <c r="E2" s="7"/>
      <c r="F2" s="7"/>
      <c r="G2" s="8" t="s">
        <v>2</v>
      </c>
      <c r="H2" s="8"/>
      <c r="I2" s="9" t="s">
        <v>3</v>
      </c>
    </row>
    <row r="3" spans="1:9" ht="14.25" customHeight="1" x14ac:dyDescent="0.2">
      <c r="A3" s="10" t="s">
        <v>4</v>
      </c>
      <c r="B3" s="273"/>
      <c r="C3" s="273"/>
      <c r="D3" s="273"/>
      <c r="E3" s="273"/>
      <c r="F3" s="11"/>
      <c r="G3" s="11"/>
      <c r="H3" s="11"/>
      <c r="I3" s="12"/>
    </row>
    <row r="4" spans="1:9" ht="14.25" customHeight="1" x14ac:dyDescent="0.2">
      <c r="A4" s="10" t="s">
        <v>5</v>
      </c>
      <c r="B4" s="274"/>
      <c r="C4" s="274"/>
      <c r="D4" s="274"/>
      <c r="E4" s="274"/>
      <c r="F4" s="13"/>
      <c r="G4" s="13"/>
      <c r="H4" s="13"/>
      <c r="I4" s="14"/>
    </row>
    <row r="5" spans="1:9" ht="14.25" customHeight="1" x14ac:dyDescent="0.2">
      <c r="A5" s="275" t="s">
        <v>6</v>
      </c>
      <c r="B5" s="276" t="s">
        <v>6</v>
      </c>
      <c r="C5" s="276"/>
      <c r="D5" s="276"/>
      <c r="E5" s="276"/>
      <c r="F5" s="276"/>
      <c r="G5" s="276"/>
      <c r="H5" s="276"/>
      <c r="I5" s="277"/>
    </row>
    <row r="6" spans="1:9" ht="14.25" customHeight="1" x14ac:dyDescent="0.2">
      <c r="A6" s="275" t="s">
        <v>7</v>
      </c>
      <c r="B6" s="276"/>
      <c r="C6" s="276"/>
      <c r="D6" s="276"/>
      <c r="E6" s="276"/>
      <c r="F6" s="276"/>
      <c r="G6" s="276"/>
      <c r="H6" s="276"/>
      <c r="I6" s="277"/>
    </row>
    <row r="7" spans="1:9" ht="14.25" customHeight="1" x14ac:dyDescent="0.2">
      <c r="A7" s="275" t="s">
        <v>8</v>
      </c>
      <c r="B7" s="276"/>
      <c r="C7" s="276"/>
      <c r="D7" s="276"/>
      <c r="E7" s="276"/>
      <c r="F7" s="276"/>
      <c r="G7" s="276"/>
      <c r="H7" s="276"/>
      <c r="I7" s="277"/>
    </row>
    <row r="8" spans="1:9" ht="14.25" customHeight="1" x14ac:dyDescent="0.2">
      <c r="A8" s="275" t="s">
        <v>9</v>
      </c>
      <c r="B8" s="276"/>
      <c r="C8" s="276"/>
      <c r="D8" s="276"/>
      <c r="E8" s="276"/>
      <c r="F8" s="276"/>
      <c r="G8" s="276"/>
      <c r="H8" s="276"/>
      <c r="I8" s="277"/>
    </row>
    <row r="9" spans="1:9" ht="13.5" customHeight="1" thickBot="1" x14ac:dyDescent="0.25">
      <c r="A9" s="15"/>
      <c r="B9" s="16"/>
      <c r="C9" s="16"/>
      <c r="D9" s="17"/>
      <c r="E9" s="17"/>
      <c r="F9" s="17"/>
      <c r="G9" s="17"/>
      <c r="H9" s="17"/>
      <c r="I9" s="18"/>
    </row>
    <row r="10" spans="1:9" ht="13.5" thickBot="1" x14ac:dyDescent="0.25">
      <c r="A10" s="19"/>
      <c r="B10" s="20"/>
      <c r="C10" s="21" t="s">
        <v>10</v>
      </c>
      <c r="D10" s="22"/>
      <c r="E10" s="264" t="s">
        <v>11</v>
      </c>
      <c r="F10" s="265"/>
      <c r="G10" s="265"/>
      <c r="H10" s="265"/>
      <c r="I10" s="266"/>
    </row>
    <row r="11" spans="1:9" x14ac:dyDescent="0.2">
      <c r="A11" s="19"/>
      <c r="B11" s="23" t="s">
        <v>12</v>
      </c>
      <c r="C11" s="24" t="s">
        <v>12</v>
      </c>
      <c r="D11" s="25" t="s">
        <v>12</v>
      </c>
      <c r="E11" s="26" t="s">
        <v>12</v>
      </c>
      <c r="F11" s="27" t="s">
        <v>12</v>
      </c>
      <c r="G11" s="27" t="s">
        <v>12</v>
      </c>
      <c r="H11" s="27" t="s">
        <v>12</v>
      </c>
      <c r="I11" s="28" t="s">
        <v>12</v>
      </c>
    </row>
    <row r="12" spans="1:9" ht="13.5" thickBot="1" x14ac:dyDescent="0.25">
      <c r="A12" s="19"/>
      <c r="B12" s="29">
        <v>2021</v>
      </c>
      <c r="C12" s="30">
        <v>2022</v>
      </c>
      <c r="D12" s="31">
        <v>2023</v>
      </c>
      <c r="E12" s="32">
        <v>2024</v>
      </c>
      <c r="F12" s="33">
        <v>2025</v>
      </c>
      <c r="G12" s="33">
        <v>2026</v>
      </c>
      <c r="H12" s="33">
        <v>2027</v>
      </c>
      <c r="I12" s="34">
        <v>2028</v>
      </c>
    </row>
    <row r="13" spans="1:9" x14ac:dyDescent="0.2">
      <c r="A13" s="35" t="s">
        <v>13</v>
      </c>
      <c r="B13" s="36"/>
      <c r="C13" s="37"/>
      <c r="D13" s="38"/>
      <c r="E13" s="39"/>
      <c r="F13" s="40"/>
      <c r="G13" s="40"/>
      <c r="H13" s="40"/>
      <c r="I13" s="41"/>
    </row>
    <row r="14" spans="1:9" x14ac:dyDescent="0.2">
      <c r="A14" s="19" t="s">
        <v>14</v>
      </c>
      <c r="B14" s="42">
        <v>1187052.1700000002</v>
      </c>
      <c r="C14" s="43">
        <v>1206090.4900000002</v>
      </c>
      <c r="D14" s="44">
        <v>1194711.6700000002</v>
      </c>
      <c r="E14" s="45">
        <v>1348183.68</v>
      </c>
      <c r="F14" s="46">
        <v>1402115.53</v>
      </c>
      <c r="G14" s="46">
        <v>1447684.28</v>
      </c>
      <c r="H14" s="46">
        <v>1492562.5</v>
      </c>
      <c r="I14" s="47">
        <v>1537339.37</v>
      </c>
    </row>
    <row r="15" spans="1:9" x14ac:dyDescent="0.2">
      <c r="A15" s="19" t="s">
        <v>15</v>
      </c>
      <c r="B15" s="48">
        <v>0</v>
      </c>
      <c r="C15" s="49">
        <v>0</v>
      </c>
      <c r="D15" s="50">
        <v>0</v>
      </c>
      <c r="E15" s="51">
        <v>0</v>
      </c>
      <c r="F15" s="52">
        <v>0</v>
      </c>
      <c r="G15" s="52">
        <v>0</v>
      </c>
      <c r="H15" s="52">
        <v>0</v>
      </c>
      <c r="I15" s="53">
        <v>0</v>
      </c>
    </row>
    <row r="16" spans="1:9" x14ac:dyDescent="0.2">
      <c r="A16" s="19" t="s">
        <v>16</v>
      </c>
      <c r="B16" s="48">
        <v>0</v>
      </c>
      <c r="C16" s="49">
        <v>0</v>
      </c>
      <c r="D16" s="50">
        <v>0</v>
      </c>
      <c r="E16" s="51">
        <v>0</v>
      </c>
      <c r="F16" s="52">
        <v>0</v>
      </c>
      <c r="G16" s="52">
        <v>0</v>
      </c>
      <c r="H16" s="52">
        <v>0</v>
      </c>
      <c r="I16" s="53">
        <v>0</v>
      </c>
    </row>
    <row r="17" spans="1:11" x14ac:dyDescent="0.2">
      <c r="A17" s="19" t="s">
        <v>17</v>
      </c>
      <c r="B17" s="48">
        <v>23371.980000000003</v>
      </c>
      <c r="C17" s="49">
        <v>9577.65</v>
      </c>
      <c r="D17" s="50">
        <v>13091.099999999999</v>
      </c>
      <c r="E17" s="51">
        <v>12556.29</v>
      </c>
      <c r="F17" s="52">
        <v>12921.24</v>
      </c>
      <c r="G17" s="52">
        <v>13073.56</v>
      </c>
      <c r="H17" s="52">
        <v>13225.66</v>
      </c>
      <c r="I17" s="54">
        <v>13378.44</v>
      </c>
    </row>
    <row r="18" spans="1:11" x14ac:dyDescent="0.2">
      <c r="A18" s="56" t="s">
        <v>18</v>
      </c>
      <c r="B18" s="57">
        <f t="shared" ref="B18:I18" si="0">SUM(B14:B17)</f>
        <v>1210424.1500000001</v>
      </c>
      <c r="C18" s="58">
        <f t="shared" si="0"/>
        <v>1215668.1400000001</v>
      </c>
      <c r="D18" s="59">
        <f t="shared" si="0"/>
        <v>1207802.7700000003</v>
      </c>
      <c r="E18" s="60">
        <f t="shared" si="0"/>
        <v>1360739.97</v>
      </c>
      <c r="F18" s="61">
        <f t="shared" si="0"/>
        <v>1415036.77</v>
      </c>
      <c r="G18" s="61">
        <f t="shared" si="0"/>
        <v>1460757.84</v>
      </c>
      <c r="H18" s="61">
        <f t="shared" si="0"/>
        <v>1505788.16</v>
      </c>
      <c r="I18" s="62">
        <f t="shared" si="0"/>
        <v>1550717.81</v>
      </c>
    </row>
    <row r="19" spans="1:11" x14ac:dyDescent="0.2">
      <c r="A19" s="56"/>
      <c r="B19" s="63"/>
      <c r="C19" s="64"/>
      <c r="D19" s="65"/>
      <c r="E19" s="66"/>
      <c r="F19" s="67"/>
      <c r="G19" s="67"/>
      <c r="H19" s="67"/>
      <c r="I19" s="68"/>
    </row>
    <row r="20" spans="1:11" x14ac:dyDescent="0.2">
      <c r="A20" s="35" t="s">
        <v>19</v>
      </c>
      <c r="B20" s="69"/>
      <c r="C20" s="70"/>
      <c r="D20" s="71"/>
      <c r="E20" s="72"/>
      <c r="F20" s="73"/>
      <c r="G20" s="73"/>
      <c r="H20" s="73"/>
      <c r="I20" s="74"/>
    </row>
    <row r="21" spans="1:11" x14ac:dyDescent="0.2">
      <c r="A21" s="19" t="s">
        <v>20</v>
      </c>
      <c r="B21" s="42">
        <v>761076.05</v>
      </c>
      <c r="C21" s="43">
        <v>880047.79</v>
      </c>
      <c r="D21" s="44">
        <v>949060.78000000014</v>
      </c>
      <c r="E21" s="45">
        <v>1084811.24</v>
      </c>
      <c r="F21" s="75">
        <v>919499.58000000007</v>
      </c>
      <c r="G21" s="75">
        <v>947089.59</v>
      </c>
      <c r="H21" s="46">
        <v>971168.57</v>
      </c>
      <c r="I21" s="47">
        <v>992549.6</v>
      </c>
    </row>
    <row r="22" spans="1:11" x14ac:dyDescent="0.2">
      <c r="A22" s="19" t="s">
        <v>21</v>
      </c>
      <c r="B22" s="48">
        <v>201081.46</v>
      </c>
      <c r="C22" s="49">
        <v>229014.59000000003</v>
      </c>
      <c r="D22" s="50">
        <v>239303.59999999998</v>
      </c>
      <c r="E22" s="76">
        <v>259815.22</v>
      </c>
      <c r="F22" s="77">
        <v>233104.15</v>
      </c>
      <c r="G22" s="77">
        <v>239027.58</v>
      </c>
      <c r="H22" s="77">
        <v>245095.41</v>
      </c>
      <c r="I22" s="78">
        <v>250809.99</v>
      </c>
    </row>
    <row r="23" spans="1:11" x14ac:dyDescent="0.2">
      <c r="A23" s="19" t="s">
        <v>22</v>
      </c>
      <c r="B23" s="48">
        <v>300233.51000000007</v>
      </c>
      <c r="C23" s="49">
        <v>419823.21</v>
      </c>
      <c r="D23" s="50">
        <v>448620.33</v>
      </c>
      <c r="E23" s="79">
        <v>440462.96</v>
      </c>
      <c r="F23" s="77">
        <v>345423.48</v>
      </c>
      <c r="G23" s="77">
        <v>355401.17</v>
      </c>
      <c r="H23" s="77">
        <v>367096.21</v>
      </c>
      <c r="I23" s="78">
        <v>379676.42</v>
      </c>
    </row>
    <row r="24" spans="1:11" x14ac:dyDescent="0.2">
      <c r="A24" s="19" t="s">
        <v>23</v>
      </c>
      <c r="B24" s="48">
        <v>99029.87</v>
      </c>
      <c r="C24" s="49">
        <v>112373.77000000003</v>
      </c>
      <c r="D24" s="50">
        <v>81679.179999999993</v>
      </c>
      <c r="E24" s="79">
        <v>96261.67</v>
      </c>
      <c r="F24" s="77">
        <v>80900</v>
      </c>
      <c r="G24" s="77">
        <v>84650</v>
      </c>
      <c r="H24" s="77">
        <v>86950</v>
      </c>
      <c r="I24" s="78">
        <v>91300</v>
      </c>
    </row>
    <row r="25" spans="1:11" x14ac:dyDescent="0.2">
      <c r="A25" s="19" t="s">
        <v>24</v>
      </c>
      <c r="B25" s="48">
        <v>12888.11</v>
      </c>
      <c r="C25" s="49">
        <v>51385.279999999999</v>
      </c>
      <c r="D25" s="50">
        <v>7854.5</v>
      </c>
      <c r="E25" s="79">
        <v>88923.13</v>
      </c>
      <c r="F25" s="77">
        <v>6000</v>
      </c>
      <c r="G25" s="77">
        <v>6000</v>
      </c>
      <c r="H25" s="77">
        <v>6000</v>
      </c>
      <c r="I25" s="78">
        <v>6000</v>
      </c>
    </row>
    <row r="26" spans="1:11" x14ac:dyDescent="0.2">
      <c r="A26" s="19" t="s">
        <v>25</v>
      </c>
      <c r="B26" s="48">
        <v>0</v>
      </c>
      <c r="C26" s="49">
        <v>0</v>
      </c>
      <c r="D26" s="50">
        <v>0</v>
      </c>
      <c r="E26" s="79">
        <v>0</v>
      </c>
      <c r="F26" s="77">
        <v>0</v>
      </c>
      <c r="G26" s="77">
        <v>0</v>
      </c>
      <c r="H26" s="77">
        <v>0</v>
      </c>
      <c r="I26" s="78">
        <v>0</v>
      </c>
    </row>
    <row r="27" spans="1:11" x14ac:dyDescent="0.2">
      <c r="A27" s="19" t="s">
        <v>26</v>
      </c>
      <c r="B27" s="48">
        <v>1196.989999999998</v>
      </c>
      <c r="C27" s="49">
        <v>1653.74</v>
      </c>
      <c r="D27" s="50">
        <v>1684.95</v>
      </c>
      <c r="E27" s="79">
        <v>7672.1</v>
      </c>
      <c r="F27" s="77">
        <v>1767.95</v>
      </c>
      <c r="G27" s="77">
        <v>1599.63</v>
      </c>
      <c r="H27" s="77">
        <v>1606.38</v>
      </c>
      <c r="I27" s="78">
        <v>1613.19</v>
      </c>
    </row>
    <row r="28" spans="1:11" x14ac:dyDescent="0.2">
      <c r="A28" s="19" t="s">
        <v>27</v>
      </c>
      <c r="B28" s="48">
        <v>0</v>
      </c>
      <c r="C28" s="49">
        <v>0</v>
      </c>
      <c r="D28" s="50">
        <v>0</v>
      </c>
      <c r="E28" s="51">
        <v>0</v>
      </c>
      <c r="F28" s="80">
        <v>0</v>
      </c>
      <c r="G28" s="80">
        <v>0</v>
      </c>
      <c r="H28" s="80">
        <v>0</v>
      </c>
      <c r="I28" s="54">
        <v>0</v>
      </c>
    </row>
    <row r="29" spans="1:11" x14ac:dyDescent="0.2">
      <c r="A29" s="19" t="s">
        <v>28</v>
      </c>
      <c r="B29" s="57">
        <f t="shared" ref="B29:I29" si="1">SUM(B20:B28)</f>
        <v>1375505.9900000002</v>
      </c>
      <c r="C29" s="58">
        <f t="shared" si="1"/>
        <v>1694298.3800000001</v>
      </c>
      <c r="D29" s="59">
        <f t="shared" si="1"/>
        <v>1728203.34</v>
      </c>
      <c r="E29" s="60">
        <f t="shared" si="1"/>
        <v>1977946.3199999998</v>
      </c>
      <c r="F29" s="61">
        <f t="shared" si="1"/>
        <v>1586695.16</v>
      </c>
      <c r="G29" s="61">
        <f t="shared" si="1"/>
        <v>1633767.9699999997</v>
      </c>
      <c r="H29" s="61">
        <f t="shared" si="1"/>
        <v>1677916.5699999998</v>
      </c>
      <c r="I29" s="62">
        <f t="shared" si="1"/>
        <v>1721949.1999999997</v>
      </c>
      <c r="J29" s="81"/>
    </row>
    <row r="30" spans="1:11" x14ac:dyDescent="0.2">
      <c r="A30" s="19"/>
      <c r="B30" s="63"/>
      <c r="C30" s="64"/>
      <c r="D30" s="65"/>
      <c r="E30" s="66"/>
      <c r="F30" s="67"/>
      <c r="G30" s="67"/>
      <c r="H30" s="67"/>
      <c r="I30" s="68"/>
      <c r="J30" s="82"/>
    </row>
    <row r="31" spans="1:11" x14ac:dyDescent="0.2">
      <c r="A31" s="19" t="s">
        <v>29</v>
      </c>
      <c r="B31" s="63"/>
      <c r="C31" s="64"/>
      <c r="D31" s="65"/>
      <c r="E31" s="66"/>
      <c r="F31" s="67"/>
      <c r="G31" s="67"/>
      <c r="H31" s="67"/>
      <c r="I31" s="68"/>
      <c r="J31" s="82"/>
    </row>
    <row r="32" spans="1:11" x14ac:dyDescent="0.2">
      <c r="A32" s="19" t="s">
        <v>19</v>
      </c>
      <c r="B32" s="63">
        <f t="shared" ref="B32:I32" si="2">+B18-B29</f>
        <v>-165081.84000000008</v>
      </c>
      <c r="C32" s="64">
        <f t="shared" si="2"/>
        <v>-478630.24</v>
      </c>
      <c r="D32" s="65">
        <f t="shared" si="2"/>
        <v>-520400.56999999983</v>
      </c>
      <c r="E32" s="66">
        <f t="shared" si="2"/>
        <v>-617206.34999999986</v>
      </c>
      <c r="F32" s="67">
        <f t="shared" si="2"/>
        <v>-171658.3899999999</v>
      </c>
      <c r="G32" s="67">
        <f t="shared" si="2"/>
        <v>-173010.12999999966</v>
      </c>
      <c r="H32" s="67">
        <f t="shared" si="2"/>
        <v>-172128.40999999992</v>
      </c>
      <c r="I32" s="68">
        <f t="shared" si="2"/>
        <v>-171231.38999999966</v>
      </c>
      <c r="J32" s="83"/>
      <c r="K32" s="82"/>
    </row>
    <row r="33" spans="1:11" x14ac:dyDescent="0.2">
      <c r="A33" s="19"/>
      <c r="B33" s="63"/>
      <c r="C33" s="64"/>
      <c r="D33" s="65"/>
      <c r="E33" s="66"/>
      <c r="F33" s="67"/>
      <c r="G33" s="67"/>
      <c r="H33" s="67"/>
      <c r="I33" s="68"/>
      <c r="J33" s="83"/>
      <c r="K33" s="82"/>
    </row>
    <row r="34" spans="1:11" x14ac:dyDescent="0.2">
      <c r="A34" s="35" t="s">
        <v>30</v>
      </c>
      <c r="B34" s="69"/>
      <c r="C34" s="70"/>
      <c r="D34" s="71"/>
      <c r="E34" s="72"/>
      <c r="F34" s="84"/>
      <c r="G34" s="84"/>
      <c r="H34" s="84"/>
      <c r="I34" s="85"/>
      <c r="J34" s="82"/>
      <c r="K34" s="82"/>
    </row>
    <row r="35" spans="1:11" x14ac:dyDescent="0.2">
      <c r="A35" s="19" t="s">
        <v>31</v>
      </c>
      <c r="B35" s="42">
        <v>197355.28</v>
      </c>
      <c r="C35" s="43">
        <v>389283.73</v>
      </c>
      <c r="D35" s="44">
        <v>480337.09</v>
      </c>
      <c r="E35" s="45">
        <v>533291.34</v>
      </c>
      <c r="F35" s="75">
        <v>183430.65</v>
      </c>
      <c r="G35" s="75">
        <v>188300</v>
      </c>
      <c r="H35" s="75">
        <v>188300</v>
      </c>
      <c r="I35" s="86">
        <v>188300</v>
      </c>
      <c r="J35" s="83"/>
      <c r="K35" s="82"/>
    </row>
    <row r="36" spans="1:11" x14ac:dyDescent="0.2">
      <c r="A36" s="19" t="s">
        <v>32</v>
      </c>
      <c r="B36" s="48">
        <v>5702.4</v>
      </c>
      <c r="C36" s="49">
        <v>1800</v>
      </c>
      <c r="D36" s="50">
        <v>0</v>
      </c>
      <c r="E36" s="51">
        <v>961.69</v>
      </c>
      <c r="F36" s="52">
        <v>2500</v>
      </c>
      <c r="G36" s="52">
        <v>0</v>
      </c>
      <c r="H36" s="52">
        <v>0</v>
      </c>
      <c r="I36" s="53">
        <v>0</v>
      </c>
      <c r="J36" s="83"/>
      <c r="K36" s="82"/>
    </row>
    <row r="37" spans="1:11" x14ac:dyDescent="0.2">
      <c r="A37" s="19" t="s">
        <v>33</v>
      </c>
      <c r="B37" s="48">
        <v>0</v>
      </c>
      <c r="C37" s="49">
        <v>50000</v>
      </c>
      <c r="D37" s="50">
        <v>0</v>
      </c>
      <c r="E37" s="51">
        <v>0</v>
      </c>
      <c r="F37" s="52">
        <v>0</v>
      </c>
      <c r="G37" s="52">
        <v>0</v>
      </c>
      <c r="H37" s="52">
        <v>0</v>
      </c>
      <c r="I37" s="53">
        <v>0</v>
      </c>
      <c r="J37" s="82"/>
      <c r="K37" s="82"/>
    </row>
    <row r="38" spans="1:11" x14ac:dyDescent="0.2">
      <c r="A38" s="19" t="s">
        <v>34</v>
      </c>
      <c r="B38" s="48">
        <v>0</v>
      </c>
      <c r="C38" s="49">
        <v>0</v>
      </c>
      <c r="D38" s="50">
        <v>600</v>
      </c>
      <c r="E38" s="51">
        <v>1640.97</v>
      </c>
      <c r="F38" s="52">
        <v>1000</v>
      </c>
      <c r="G38" s="52">
        <v>1000</v>
      </c>
      <c r="H38" s="52">
        <v>1000</v>
      </c>
      <c r="I38" s="53">
        <v>1000</v>
      </c>
      <c r="J38" s="82"/>
      <c r="K38" s="82"/>
    </row>
    <row r="39" spans="1:11" x14ac:dyDescent="0.2">
      <c r="A39" s="19" t="s">
        <v>35</v>
      </c>
      <c r="B39" s="48">
        <v>114.08</v>
      </c>
      <c r="C39" s="49">
        <v>87.36</v>
      </c>
      <c r="D39" s="50">
        <v>75.31</v>
      </c>
      <c r="E39" s="51">
        <v>77.650000000000006</v>
      </c>
      <c r="F39" s="52">
        <v>95</v>
      </c>
      <c r="G39" s="52">
        <v>104.50000000000001</v>
      </c>
      <c r="H39" s="52">
        <v>114.95000000000003</v>
      </c>
      <c r="I39" s="53">
        <v>126.45</v>
      </c>
      <c r="J39" s="82"/>
      <c r="K39" s="82"/>
    </row>
    <row r="40" spans="1:11" x14ac:dyDescent="0.2">
      <c r="A40" s="19" t="s">
        <v>36</v>
      </c>
      <c r="B40" s="48">
        <v>0</v>
      </c>
      <c r="C40" s="49">
        <v>0</v>
      </c>
      <c r="D40" s="50">
        <v>0</v>
      </c>
      <c r="E40" s="51">
        <v>0</v>
      </c>
      <c r="F40" s="52">
        <v>0</v>
      </c>
      <c r="G40" s="52">
        <v>0</v>
      </c>
      <c r="H40" s="52">
        <v>0</v>
      </c>
      <c r="I40" s="53">
        <v>0</v>
      </c>
      <c r="J40" s="82"/>
    </row>
    <row r="41" spans="1:11" x14ac:dyDescent="0.2">
      <c r="A41" s="19" t="s">
        <v>37</v>
      </c>
      <c r="B41" s="48">
        <v>0</v>
      </c>
      <c r="C41" s="49">
        <v>0</v>
      </c>
      <c r="D41" s="50">
        <v>0</v>
      </c>
      <c r="E41" s="87">
        <v>-1769.7900000000004</v>
      </c>
      <c r="F41" s="88">
        <v>-2833.5200000000004</v>
      </c>
      <c r="G41" s="88">
        <v>-3035.7800000000007</v>
      </c>
      <c r="H41" s="88">
        <v>-3252.4800000000005</v>
      </c>
      <c r="I41" s="89">
        <v>-3465.4900000000002</v>
      </c>
      <c r="J41" s="82"/>
    </row>
    <row r="42" spans="1:11" x14ac:dyDescent="0.2">
      <c r="A42" s="19" t="s">
        <v>38</v>
      </c>
      <c r="B42" s="48">
        <v>0</v>
      </c>
      <c r="C42" s="49">
        <v>0</v>
      </c>
      <c r="D42" s="50">
        <v>0</v>
      </c>
      <c r="E42" s="87">
        <v>-5164.93</v>
      </c>
      <c r="F42" s="88">
        <v>-7568.56</v>
      </c>
      <c r="G42" s="88">
        <v>-7366.2999999999984</v>
      </c>
      <c r="H42" s="88">
        <v>-7149.6</v>
      </c>
      <c r="I42" s="89">
        <v>-6936.5899999999992</v>
      </c>
      <c r="J42" s="82"/>
    </row>
    <row r="43" spans="1:11" x14ac:dyDescent="0.2">
      <c r="A43" s="19" t="s">
        <v>39</v>
      </c>
      <c r="B43" s="48">
        <v>0</v>
      </c>
      <c r="C43" s="49">
        <v>0</v>
      </c>
      <c r="D43" s="50">
        <v>0</v>
      </c>
      <c r="E43" s="51">
        <v>0</v>
      </c>
      <c r="F43" s="52">
        <v>0</v>
      </c>
      <c r="G43" s="52">
        <v>0</v>
      </c>
      <c r="H43" s="52">
        <v>0</v>
      </c>
      <c r="I43" s="53">
        <v>0</v>
      </c>
      <c r="J43" s="82"/>
    </row>
    <row r="44" spans="1:11" x14ac:dyDescent="0.2">
      <c r="A44" s="19" t="s">
        <v>40</v>
      </c>
      <c r="B44" s="90">
        <v>0</v>
      </c>
      <c r="C44" s="91">
        <v>0</v>
      </c>
      <c r="D44" s="92">
        <v>0</v>
      </c>
      <c r="E44" s="93">
        <v>0</v>
      </c>
      <c r="F44" s="80">
        <v>0</v>
      </c>
      <c r="G44" s="80">
        <v>0</v>
      </c>
      <c r="H44" s="80">
        <v>0</v>
      </c>
      <c r="I44" s="54">
        <v>0</v>
      </c>
      <c r="J44" s="82"/>
    </row>
    <row r="45" spans="1:11" x14ac:dyDescent="0.2">
      <c r="A45" s="19" t="s">
        <v>41</v>
      </c>
      <c r="B45" s="63">
        <f t="shared" ref="B45:I45" si="3">SUM(B34:B44)</f>
        <v>203171.75999999998</v>
      </c>
      <c r="C45" s="64">
        <f t="shared" si="3"/>
        <v>441171.08999999997</v>
      </c>
      <c r="D45" s="65">
        <f t="shared" si="3"/>
        <v>481012.4</v>
      </c>
      <c r="E45" s="66">
        <f>SUM(E34:E44)</f>
        <v>529036.92999999982</v>
      </c>
      <c r="F45" s="67">
        <f t="shared" si="3"/>
        <v>176623.57</v>
      </c>
      <c r="G45" s="67">
        <f t="shared" si="3"/>
        <v>179002.42</v>
      </c>
      <c r="H45" s="67">
        <f t="shared" si="3"/>
        <v>179012.87</v>
      </c>
      <c r="I45" s="68">
        <f t="shared" si="3"/>
        <v>179024.37000000002</v>
      </c>
      <c r="J45" s="82"/>
    </row>
    <row r="46" spans="1:11" x14ac:dyDescent="0.2">
      <c r="A46" s="19"/>
      <c r="B46" s="94"/>
      <c r="C46" s="95"/>
      <c r="D46" s="96"/>
      <c r="E46" s="97"/>
      <c r="F46" s="98"/>
      <c r="G46" s="98"/>
      <c r="H46" s="98"/>
      <c r="I46" s="99"/>
      <c r="J46" s="82"/>
    </row>
    <row r="47" spans="1:11" x14ac:dyDescent="0.2">
      <c r="A47" s="19"/>
      <c r="B47" s="94"/>
      <c r="C47" s="95"/>
      <c r="D47" s="96"/>
      <c r="E47" s="100"/>
      <c r="F47" s="81"/>
      <c r="G47" s="81"/>
      <c r="H47" s="81"/>
      <c r="I47" s="89"/>
      <c r="J47" s="82"/>
    </row>
    <row r="48" spans="1:11" x14ac:dyDescent="0.2">
      <c r="A48" s="19" t="s">
        <v>42</v>
      </c>
      <c r="B48" s="94"/>
      <c r="C48" s="95"/>
      <c r="D48" s="96"/>
      <c r="E48" s="97"/>
      <c r="F48" s="98"/>
      <c r="G48" s="98"/>
      <c r="H48" s="98"/>
      <c r="I48" s="99"/>
      <c r="J48" s="82"/>
    </row>
    <row r="49" spans="1:10" x14ac:dyDescent="0.2">
      <c r="A49" s="19" t="s">
        <v>43</v>
      </c>
      <c r="B49" s="94"/>
      <c r="C49" s="95"/>
      <c r="D49" s="96"/>
      <c r="E49" s="101"/>
      <c r="F49" s="102"/>
      <c r="G49" s="102"/>
      <c r="H49" s="102"/>
      <c r="I49" s="103"/>
      <c r="J49" s="82"/>
    </row>
    <row r="50" spans="1:10" x14ac:dyDescent="0.2">
      <c r="A50" s="19" t="s">
        <v>44</v>
      </c>
      <c r="B50" s="94">
        <f t="shared" ref="B50:G50" si="4">+B32+B45</f>
        <v>38089.919999999896</v>
      </c>
      <c r="C50" s="95">
        <f>+C32+C45</f>
        <v>-37459.150000000023</v>
      </c>
      <c r="D50" s="96">
        <f t="shared" si="4"/>
        <v>-39388.169999999809</v>
      </c>
      <c r="E50" s="100">
        <f>+E32+E45</f>
        <v>-88169.420000000042</v>
      </c>
      <c r="F50" s="81">
        <f t="shared" si="4"/>
        <v>4965.1800000001094</v>
      </c>
      <c r="G50" s="81">
        <f t="shared" si="4"/>
        <v>5992.2900000003574</v>
      </c>
      <c r="H50" s="81">
        <f>+H32+H45</f>
        <v>6884.4600000000792</v>
      </c>
      <c r="I50" s="104">
        <f>+I32+I45</f>
        <v>7792.9800000003597</v>
      </c>
      <c r="J50" s="82"/>
    </row>
    <row r="51" spans="1:10" x14ac:dyDescent="0.2">
      <c r="A51" s="19"/>
      <c r="B51" s="94"/>
      <c r="C51" s="95"/>
      <c r="D51" s="96"/>
      <c r="E51" s="105"/>
      <c r="F51" s="106"/>
      <c r="G51" s="106"/>
      <c r="H51" s="106"/>
      <c r="I51" s="107"/>
      <c r="J51" s="82"/>
    </row>
    <row r="52" spans="1:10" x14ac:dyDescent="0.2">
      <c r="A52" s="19" t="s">
        <v>45</v>
      </c>
      <c r="B52" s="94">
        <v>396705.21000000031</v>
      </c>
      <c r="C52" s="95">
        <f t="shared" ref="C52:I52" si="5">B54</f>
        <v>434795.13000000024</v>
      </c>
      <c r="D52" s="96">
        <f t="shared" si="5"/>
        <v>397335.98000000021</v>
      </c>
      <c r="E52" s="97">
        <f t="shared" si="5"/>
        <v>357947.81000000041</v>
      </c>
      <c r="F52" s="98">
        <f t="shared" si="5"/>
        <v>269778.39000000036</v>
      </c>
      <c r="G52" s="98">
        <f t="shared" si="5"/>
        <v>274743.57000000047</v>
      </c>
      <c r="H52" s="98">
        <f t="shared" si="5"/>
        <v>280735.8600000008</v>
      </c>
      <c r="I52" s="99">
        <f t="shared" si="5"/>
        <v>287620.32000000088</v>
      </c>
      <c r="J52" s="108"/>
    </row>
    <row r="53" spans="1:10" x14ac:dyDescent="0.2">
      <c r="A53" s="19"/>
      <c r="B53" s="94"/>
      <c r="C53" s="95"/>
      <c r="D53" s="96"/>
      <c r="E53" s="109"/>
      <c r="F53" s="108"/>
      <c r="G53" s="108"/>
      <c r="H53" s="108"/>
      <c r="I53" s="110"/>
      <c r="J53" s="108"/>
    </row>
    <row r="54" spans="1:10" ht="13.5" thickBot="1" x14ac:dyDescent="0.25">
      <c r="A54" s="19" t="s">
        <v>46</v>
      </c>
      <c r="B54" s="111">
        <f t="shared" ref="B54:I54" si="6">+B50+B52</f>
        <v>434795.13000000024</v>
      </c>
      <c r="C54" s="112">
        <f>+C50+C52</f>
        <v>397335.98000000021</v>
      </c>
      <c r="D54" s="113">
        <f t="shared" si="6"/>
        <v>357947.81000000041</v>
      </c>
      <c r="E54" s="114">
        <f t="shared" si="6"/>
        <v>269778.39000000036</v>
      </c>
      <c r="F54" s="115">
        <f t="shared" si="6"/>
        <v>274743.57000000047</v>
      </c>
      <c r="G54" s="115">
        <f>+G50+G52</f>
        <v>280735.8600000008</v>
      </c>
      <c r="H54" s="115">
        <f t="shared" si="6"/>
        <v>287620.32000000088</v>
      </c>
      <c r="I54" s="116">
        <f t="shared" si="6"/>
        <v>295413.30000000121</v>
      </c>
    </row>
    <row r="55" spans="1:10" x14ac:dyDescent="0.2">
      <c r="A55" s="117"/>
      <c r="B55" s="118"/>
      <c r="C55" s="108"/>
      <c r="D55" s="108"/>
      <c r="E55" s="119"/>
      <c r="F55" s="119"/>
      <c r="G55" s="119"/>
      <c r="H55" s="119"/>
      <c r="I55" s="120"/>
    </row>
    <row r="56" spans="1:10" hidden="1" x14ac:dyDescent="0.2">
      <c r="A56" s="35" t="s">
        <v>47</v>
      </c>
      <c r="B56" s="95"/>
      <c r="C56" s="95"/>
      <c r="D56" s="95"/>
      <c r="E56" s="81"/>
      <c r="F56" s="98">
        <v>0</v>
      </c>
      <c r="G56" s="98">
        <v>0</v>
      </c>
      <c r="H56" s="98"/>
      <c r="I56" s="121">
        <v>0</v>
      </c>
    </row>
    <row r="57" spans="1:10" hidden="1" x14ac:dyDescent="0.2">
      <c r="A57" s="35"/>
      <c r="B57" s="95"/>
      <c r="C57" s="95"/>
      <c r="D57" s="95"/>
      <c r="E57" s="81"/>
      <c r="F57" s="98">
        <v>0</v>
      </c>
      <c r="G57" s="98">
        <v>0</v>
      </c>
      <c r="H57" s="98"/>
      <c r="I57" s="121">
        <v>0</v>
      </c>
    </row>
    <row r="58" spans="1:10" hidden="1" x14ac:dyDescent="0.2">
      <c r="A58" s="19" t="s">
        <v>48</v>
      </c>
      <c r="B58" s="95"/>
      <c r="C58" s="95"/>
      <c r="D58" s="95"/>
      <c r="E58" s="122"/>
      <c r="F58" s="123">
        <v>0</v>
      </c>
      <c r="G58" s="123">
        <v>0</v>
      </c>
      <c r="H58" s="123"/>
      <c r="I58" s="124">
        <v>0</v>
      </c>
    </row>
    <row r="59" spans="1:10" hidden="1" x14ac:dyDescent="0.2">
      <c r="A59" s="19" t="s">
        <v>49</v>
      </c>
      <c r="B59" s="95"/>
      <c r="C59" s="95"/>
      <c r="D59" s="95"/>
      <c r="E59" s="122"/>
      <c r="F59" s="123">
        <v>0</v>
      </c>
      <c r="G59" s="123">
        <v>0</v>
      </c>
      <c r="H59" s="123"/>
      <c r="I59" s="124">
        <v>0</v>
      </c>
    </row>
    <row r="60" spans="1:10" hidden="1" x14ac:dyDescent="0.2">
      <c r="A60" s="19" t="s">
        <v>50</v>
      </c>
      <c r="B60" s="95"/>
      <c r="C60" s="95"/>
      <c r="D60" s="95"/>
      <c r="E60" s="122"/>
      <c r="F60" s="123">
        <v>0</v>
      </c>
      <c r="G60" s="123">
        <v>0</v>
      </c>
      <c r="H60" s="123"/>
      <c r="I60" s="124">
        <v>0</v>
      </c>
    </row>
    <row r="61" spans="1:10" hidden="1" x14ac:dyDescent="0.2">
      <c r="A61" s="19" t="s">
        <v>51</v>
      </c>
      <c r="B61" s="95"/>
      <c r="C61" s="95"/>
      <c r="D61" s="95"/>
      <c r="E61" s="122"/>
      <c r="F61" s="123">
        <v>0</v>
      </c>
      <c r="G61" s="123">
        <v>0</v>
      </c>
      <c r="H61" s="123"/>
      <c r="I61" s="124">
        <v>0</v>
      </c>
    </row>
    <row r="62" spans="1:10" hidden="1" x14ac:dyDescent="0.2">
      <c r="A62" s="19" t="s">
        <v>52</v>
      </c>
      <c r="B62" s="95"/>
      <c r="C62" s="95"/>
      <c r="D62" s="95"/>
      <c r="E62" s="122"/>
      <c r="F62" s="123">
        <v>0</v>
      </c>
      <c r="G62" s="123">
        <v>0</v>
      </c>
      <c r="H62" s="123"/>
      <c r="I62" s="124">
        <v>0</v>
      </c>
    </row>
    <row r="63" spans="1:10" ht="13.5" hidden="1" thickBot="1" x14ac:dyDescent="0.25">
      <c r="A63" s="19" t="s">
        <v>53</v>
      </c>
      <c r="B63" s="125"/>
      <c r="C63" s="125"/>
      <c r="D63" s="125"/>
      <c r="E63" s="126"/>
      <c r="F63" s="127">
        <v>0</v>
      </c>
      <c r="G63" s="127">
        <v>0</v>
      </c>
      <c r="H63" s="127"/>
      <c r="I63" s="128">
        <v>0</v>
      </c>
    </row>
    <row r="64" spans="1:10" x14ac:dyDescent="0.2">
      <c r="A64" s="129"/>
      <c r="B64" s="130"/>
      <c r="C64" s="131"/>
      <c r="D64" s="131"/>
      <c r="E64" s="132"/>
      <c r="F64" s="132"/>
      <c r="G64" s="132"/>
      <c r="H64" s="132"/>
      <c r="I64" s="133"/>
    </row>
    <row r="65" spans="1:9" ht="13.5" thickBot="1" x14ac:dyDescent="0.25">
      <c r="A65" s="35" t="s">
        <v>54</v>
      </c>
      <c r="B65" s="130"/>
      <c r="C65" s="130"/>
      <c r="D65" s="131"/>
      <c r="E65" s="134"/>
      <c r="F65" s="134"/>
      <c r="G65" s="134"/>
      <c r="H65" s="134"/>
      <c r="I65" s="135"/>
    </row>
    <row r="66" spans="1:9" ht="13.5" thickBot="1" x14ac:dyDescent="0.25">
      <c r="A66" s="35"/>
      <c r="B66" s="20"/>
      <c r="C66" s="21" t="s">
        <v>10</v>
      </c>
      <c r="D66" s="136"/>
      <c r="E66" s="264" t="s">
        <v>11</v>
      </c>
      <c r="F66" s="265"/>
      <c r="G66" s="265"/>
      <c r="H66" s="265"/>
      <c r="I66" s="266"/>
    </row>
    <row r="67" spans="1:9" x14ac:dyDescent="0.2">
      <c r="A67" s="19"/>
      <c r="B67" s="23" t="s">
        <v>12</v>
      </c>
      <c r="C67" s="24" t="s">
        <v>12</v>
      </c>
      <c r="D67" s="137" t="s">
        <v>12</v>
      </c>
      <c r="E67" s="26" t="s">
        <v>12</v>
      </c>
      <c r="F67" s="27" t="s">
        <v>12</v>
      </c>
      <c r="G67" s="27" t="s">
        <v>12</v>
      </c>
      <c r="H67" s="27" t="s">
        <v>12</v>
      </c>
      <c r="I67" s="28" t="s">
        <v>12</v>
      </c>
    </row>
    <row r="68" spans="1:9" ht="13.5" thickBot="1" x14ac:dyDescent="0.25">
      <c r="A68" s="35" t="s">
        <v>55</v>
      </c>
      <c r="B68" s="138">
        <f t="shared" ref="B68:I68" si="7">B12</f>
        <v>2021</v>
      </c>
      <c r="C68" s="139">
        <f>C12</f>
        <v>2022</v>
      </c>
      <c r="D68" s="140">
        <f t="shared" si="7"/>
        <v>2023</v>
      </c>
      <c r="E68" s="32">
        <f t="shared" si="7"/>
        <v>2024</v>
      </c>
      <c r="F68" s="33">
        <f t="shared" si="7"/>
        <v>2025</v>
      </c>
      <c r="G68" s="33">
        <f t="shared" si="7"/>
        <v>2026</v>
      </c>
      <c r="H68" s="33">
        <f t="shared" si="7"/>
        <v>2027</v>
      </c>
      <c r="I68" s="34">
        <f t="shared" si="7"/>
        <v>2028</v>
      </c>
    </row>
    <row r="69" spans="1:9" x14ac:dyDescent="0.2">
      <c r="A69" s="19" t="s">
        <v>56</v>
      </c>
      <c r="B69" s="141">
        <v>135.26</v>
      </c>
      <c r="C69" s="142">
        <v>121.06</v>
      </c>
      <c r="D69" s="143">
        <v>122.8</v>
      </c>
      <c r="E69" s="144">
        <v>118.92</v>
      </c>
      <c r="F69" s="145">
        <v>123.68</v>
      </c>
      <c r="G69" s="145">
        <v>127.7</v>
      </c>
      <c r="H69" s="145">
        <v>131.65</v>
      </c>
      <c r="I69" s="146">
        <v>135.6</v>
      </c>
    </row>
    <row r="70" spans="1:9" x14ac:dyDescent="0.2">
      <c r="A70" s="19" t="s">
        <v>57</v>
      </c>
      <c r="B70" s="147">
        <v>11</v>
      </c>
      <c r="C70" s="148">
        <v>13</v>
      </c>
      <c r="D70" s="149">
        <v>13.3</v>
      </c>
      <c r="E70" s="150">
        <v>13.1</v>
      </c>
      <c r="F70" s="151">
        <v>11.75</v>
      </c>
      <c r="G70" s="151">
        <v>11.75</v>
      </c>
      <c r="H70" s="151">
        <v>11.75</v>
      </c>
      <c r="I70" s="152">
        <v>11.75</v>
      </c>
    </row>
    <row r="71" spans="1:9" x14ac:dyDescent="0.2">
      <c r="A71" s="19" t="s">
        <v>58</v>
      </c>
      <c r="B71" s="147">
        <v>3</v>
      </c>
      <c r="C71" s="148">
        <v>3</v>
      </c>
      <c r="D71" s="149">
        <v>3</v>
      </c>
      <c r="E71" s="153">
        <v>3</v>
      </c>
      <c r="F71" s="151">
        <v>3</v>
      </c>
      <c r="G71" s="151">
        <v>3</v>
      </c>
      <c r="H71" s="151">
        <v>3</v>
      </c>
      <c r="I71" s="152">
        <v>3</v>
      </c>
    </row>
    <row r="72" spans="1:9" ht="13.5" thickBot="1" x14ac:dyDescent="0.25">
      <c r="A72" s="19" t="s">
        <v>59</v>
      </c>
      <c r="B72" s="154">
        <v>3</v>
      </c>
      <c r="C72" s="155">
        <v>3</v>
      </c>
      <c r="D72" s="156">
        <v>3</v>
      </c>
      <c r="E72" s="157">
        <v>4</v>
      </c>
      <c r="F72" s="158">
        <v>4</v>
      </c>
      <c r="G72" s="158">
        <v>4</v>
      </c>
      <c r="H72" s="158">
        <v>4</v>
      </c>
      <c r="I72" s="159">
        <v>4</v>
      </c>
    </row>
    <row r="73" spans="1:9" x14ac:dyDescent="0.2">
      <c r="A73" s="19"/>
      <c r="B73" s="160"/>
      <c r="C73" s="161"/>
      <c r="D73" s="162"/>
      <c r="E73" s="163"/>
      <c r="F73" s="164"/>
      <c r="G73" s="164"/>
      <c r="H73" s="164"/>
      <c r="I73" s="165"/>
    </row>
    <row r="74" spans="1:9" ht="13.5" thickBot="1" x14ac:dyDescent="0.25">
      <c r="A74" s="35" t="s">
        <v>60</v>
      </c>
      <c r="B74" s="166"/>
      <c r="C74" s="167"/>
      <c r="D74" s="168"/>
      <c r="E74" s="163"/>
      <c r="F74" s="164"/>
      <c r="G74" s="164"/>
      <c r="H74" s="164"/>
      <c r="I74" s="165"/>
    </row>
    <row r="75" spans="1:9" x14ac:dyDescent="0.2">
      <c r="A75" s="19" t="s">
        <v>61</v>
      </c>
      <c r="B75" s="169">
        <v>89514</v>
      </c>
      <c r="C75" s="170">
        <v>92142</v>
      </c>
      <c r="D75" s="171">
        <v>95142</v>
      </c>
      <c r="E75" s="172">
        <v>27588.12</v>
      </c>
      <c r="F75" s="173">
        <v>2000</v>
      </c>
      <c r="G75" s="173">
        <v>2000</v>
      </c>
      <c r="H75" s="173">
        <v>2200</v>
      </c>
      <c r="I75" s="174">
        <v>2300</v>
      </c>
    </row>
    <row r="76" spans="1:9" x14ac:dyDescent="0.2">
      <c r="A76" s="19" t="s">
        <v>62</v>
      </c>
      <c r="B76" s="175">
        <v>3530.2</v>
      </c>
      <c r="C76" s="176">
        <v>3641.49</v>
      </c>
      <c r="D76" s="177">
        <v>2180.2800000000002</v>
      </c>
      <c r="E76" s="178">
        <v>28517.08</v>
      </c>
      <c r="F76" s="179">
        <v>31870</v>
      </c>
      <c r="G76" s="179">
        <v>31950</v>
      </c>
      <c r="H76" s="179">
        <v>32700</v>
      </c>
      <c r="I76" s="180">
        <v>33700</v>
      </c>
    </row>
    <row r="77" spans="1:9" x14ac:dyDescent="0.2">
      <c r="A77" s="19" t="s">
        <v>63</v>
      </c>
      <c r="B77" s="175">
        <v>775.25</v>
      </c>
      <c r="C77" s="176">
        <v>804.5</v>
      </c>
      <c r="D77" s="177">
        <v>594.5</v>
      </c>
      <c r="E77" s="178">
        <v>2232</v>
      </c>
      <c r="F77" s="179">
        <v>2250</v>
      </c>
      <c r="G77" s="179">
        <v>2250</v>
      </c>
      <c r="H77" s="179">
        <v>2250</v>
      </c>
      <c r="I77" s="180">
        <v>2250</v>
      </c>
    </row>
    <row r="78" spans="1:9" x14ac:dyDescent="0.2">
      <c r="A78" s="19" t="s">
        <v>64</v>
      </c>
      <c r="B78" s="175">
        <v>18914</v>
      </c>
      <c r="C78" s="176">
        <v>19469</v>
      </c>
      <c r="D78" s="177">
        <v>19569</v>
      </c>
      <c r="E78" s="181">
        <v>31812</v>
      </c>
      <c r="F78" s="182">
        <v>32129.32</v>
      </c>
      <c r="G78" s="182">
        <v>32449.81</v>
      </c>
      <c r="H78" s="182">
        <v>32773.51</v>
      </c>
      <c r="I78" s="183">
        <v>33100.449999999997</v>
      </c>
    </row>
    <row r="79" spans="1:9" x14ac:dyDescent="0.2">
      <c r="A79" s="19" t="s">
        <v>65</v>
      </c>
      <c r="B79" s="175">
        <v>0</v>
      </c>
      <c r="C79" s="176">
        <v>0</v>
      </c>
      <c r="D79" s="177">
        <v>0</v>
      </c>
      <c r="E79" s="181">
        <v>0</v>
      </c>
      <c r="F79" s="182">
        <v>0</v>
      </c>
      <c r="G79" s="182">
        <v>0</v>
      </c>
      <c r="H79" s="182">
        <v>0</v>
      </c>
      <c r="I79" s="183">
        <v>0</v>
      </c>
    </row>
    <row r="80" spans="1:9" x14ac:dyDescent="0.2">
      <c r="A80" s="19" t="s">
        <v>66</v>
      </c>
      <c r="B80" s="175">
        <v>31401.29</v>
      </c>
      <c r="C80" s="176">
        <v>33139.06</v>
      </c>
      <c r="D80" s="177">
        <v>36086.22</v>
      </c>
      <c r="E80" s="181">
        <v>40445.53</v>
      </c>
      <c r="F80" s="182">
        <v>42344.15</v>
      </c>
      <c r="G80" s="182">
        <v>43720.34</v>
      </c>
      <c r="H80" s="182">
        <v>45075.667598041509</v>
      </c>
      <c r="I80" s="183">
        <v>46427.94</v>
      </c>
    </row>
    <row r="81" spans="1:9" x14ac:dyDescent="0.2">
      <c r="A81" s="19" t="s">
        <v>67</v>
      </c>
      <c r="B81" s="175">
        <v>13585.5</v>
      </c>
      <c r="C81" s="176">
        <v>8654.2000000000007</v>
      </c>
      <c r="D81" s="177">
        <v>7533.7</v>
      </c>
      <c r="E81" s="181">
        <v>7895.2</v>
      </c>
      <c r="F81" s="182">
        <v>7896.21</v>
      </c>
      <c r="G81" s="182">
        <v>7897.22</v>
      </c>
      <c r="H81" s="182">
        <v>7898.2300000000005</v>
      </c>
      <c r="I81" s="183">
        <v>7899.2400000000007</v>
      </c>
    </row>
    <row r="82" spans="1:9" x14ac:dyDescent="0.2">
      <c r="A82" s="19" t="s">
        <v>68</v>
      </c>
      <c r="B82" s="175">
        <v>0</v>
      </c>
      <c r="C82" s="176">
        <v>0</v>
      </c>
      <c r="D82" s="177">
        <v>0</v>
      </c>
      <c r="E82" s="181">
        <v>0</v>
      </c>
      <c r="F82" s="182">
        <v>0</v>
      </c>
      <c r="G82" s="182">
        <v>0</v>
      </c>
      <c r="H82" s="182">
        <v>0</v>
      </c>
      <c r="I82" s="183">
        <v>0</v>
      </c>
    </row>
    <row r="83" spans="1:9" x14ac:dyDescent="0.2">
      <c r="A83" s="19" t="s">
        <v>69</v>
      </c>
      <c r="B83" s="175">
        <v>0</v>
      </c>
      <c r="C83" s="176">
        <v>2375</v>
      </c>
      <c r="D83" s="177">
        <v>5074.5</v>
      </c>
      <c r="E83" s="181">
        <v>5095</v>
      </c>
      <c r="F83" s="182">
        <v>7500</v>
      </c>
      <c r="G83" s="182">
        <v>8500</v>
      </c>
      <c r="H83" s="182">
        <v>10000</v>
      </c>
      <c r="I83" s="183">
        <v>11500</v>
      </c>
    </row>
    <row r="84" spans="1:9" x14ac:dyDescent="0.2">
      <c r="A84" s="19" t="s">
        <v>70</v>
      </c>
      <c r="B84" s="175">
        <v>11770</v>
      </c>
      <c r="C84" s="176">
        <v>11156</v>
      </c>
      <c r="D84" s="177">
        <v>2620</v>
      </c>
      <c r="E84" s="178">
        <v>7024</v>
      </c>
      <c r="F84" s="179">
        <v>5000</v>
      </c>
      <c r="G84" s="179">
        <v>5000</v>
      </c>
      <c r="H84" s="179">
        <v>5000</v>
      </c>
      <c r="I84" s="180">
        <v>6000</v>
      </c>
    </row>
    <row r="85" spans="1:9" x14ac:dyDescent="0.2">
      <c r="A85" s="19" t="s">
        <v>71</v>
      </c>
      <c r="B85" s="175">
        <v>1471.35</v>
      </c>
      <c r="C85" s="176">
        <v>2779.37</v>
      </c>
      <c r="D85" s="177">
        <v>3081.62</v>
      </c>
      <c r="E85" s="178">
        <v>42378.770000000004</v>
      </c>
      <c r="F85" s="179">
        <v>33500</v>
      </c>
      <c r="G85" s="179">
        <v>34000</v>
      </c>
      <c r="H85" s="179">
        <v>34500</v>
      </c>
      <c r="I85" s="180">
        <v>35000</v>
      </c>
    </row>
    <row r="86" spans="1:9" x14ac:dyDescent="0.2">
      <c r="A86" s="19" t="s">
        <v>72</v>
      </c>
      <c r="B86" s="175">
        <v>0</v>
      </c>
      <c r="C86" s="176">
        <v>0</v>
      </c>
      <c r="D86" s="177">
        <v>0</v>
      </c>
      <c r="E86" s="181">
        <v>0</v>
      </c>
      <c r="F86" s="182">
        <v>0</v>
      </c>
      <c r="G86" s="182">
        <v>0</v>
      </c>
      <c r="H86" s="182">
        <v>0</v>
      </c>
      <c r="I86" s="183">
        <v>0</v>
      </c>
    </row>
    <row r="87" spans="1:9" x14ac:dyDescent="0.2">
      <c r="A87" s="19" t="s">
        <v>73</v>
      </c>
      <c r="B87" s="175">
        <v>0</v>
      </c>
      <c r="C87" s="176">
        <v>0</v>
      </c>
      <c r="D87" s="177">
        <v>0</v>
      </c>
      <c r="E87" s="181">
        <v>0</v>
      </c>
      <c r="F87" s="182">
        <v>0</v>
      </c>
      <c r="G87" s="182">
        <v>0</v>
      </c>
      <c r="H87" s="182">
        <v>0</v>
      </c>
      <c r="I87" s="183">
        <v>0</v>
      </c>
    </row>
    <row r="88" spans="1:9" x14ac:dyDescent="0.2">
      <c r="A88" s="19" t="s">
        <v>74</v>
      </c>
      <c r="B88" s="175">
        <v>0</v>
      </c>
      <c r="C88" s="176">
        <v>0</v>
      </c>
      <c r="D88" s="177">
        <v>0</v>
      </c>
      <c r="E88" s="181">
        <v>0</v>
      </c>
      <c r="F88" s="182">
        <v>0</v>
      </c>
      <c r="G88" s="182">
        <v>0</v>
      </c>
      <c r="H88" s="182">
        <v>0</v>
      </c>
      <c r="I88" s="183">
        <v>0</v>
      </c>
    </row>
    <row r="89" spans="1:9" x14ac:dyDescent="0.2">
      <c r="A89" s="19" t="s">
        <v>75</v>
      </c>
      <c r="B89" s="175">
        <v>38747.879999999997</v>
      </c>
      <c r="C89" s="176">
        <v>37378.46</v>
      </c>
      <c r="D89" s="177">
        <v>55859</v>
      </c>
      <c r="E89" s="178">
        <v>41982</v>
      </c>
      <c r="F89" s="179">
        <v>41500</v>
      </c>
      <c r="G89" s="179">
        <v>44000</v>
      </c>
      <c r="H89" s="179">
        <v>47500</v>
      </c>
      <c r="I89" s="180">
        <v>47500</v>
      </c>
    </row>
    <row r="90" spans="1:9" x14ac:dyDescent="0.2">
      <c r="A90" s="19" t="s">
        <v>76</v>
      </c>
      <c r="B90" s="175">
        <v>38069.459999999992</v>
      </c>
      <c r="C90" s="176">
        <v>33630.06</v>
      </c>
      <c r="D90" s="177">
        <v>38640.460000000006</v>
      </c>
      <c r="E90" s="178">
        <v>40772.07</v>
      </c>
      <c r="F90" s="179">
        <v>37398.800000000003</v>
      </c>
      <c r="G90" s="179">
        <v>37398.800000000003</v>
      </c>
      <c r="H90" s="179">
        <v>37398.800000000003</v>
      </c>
      <c r="I90" s="180">
        <v>38798.800000000003</v>
      </c>
    </row>
    <row r="91" spans="1:9" x14ac:dyDescent="0.2">
      <c r="A91" s="19" t="s">
        <v>77</v>
      </c>
      <c r="B91" s="175">
        <v>0</v>
      </c>
      <c r="C91" s="176">
        <v>0</v>
      </c>
      <c r="D91" s="177">
        <v>0</v>
      </c>
      <c r="E91" s="181">
        <v>0</v>
      </c>
      <c r="F91" s="182">
        <v>0</v>
      </c>
      <c r="G91" s="182">
        <v>0</v>
      </c>
      <c r="H91" s="182">
        <v>0</v>
      </c>
      <c r="I91" s="183">
        <v>0</v>
      </c>
    </row>
    <row r="92" spans="1:9" x14ac:dyDescent="0.2">
      <c r="A92" s="19" t="s">
        <v>78</v>
      </c>
      <c r="B92" s="184">
        <v>52454.580000000075</v>
      </c>
      <c r="C92" s="176">
        <v>174654.07</v>
      </c>
      <c r="D92" s="177">
        <v>182239.04999999993</v>
      </c>
      <c r="E92" s="178">
        <v>164721.19</v>
      </c>
      <c r="F92" s="179">
        <v>102035</v>
      </c>
      <c r="G92" s="179">
        <v>106235</v>
      </c>
      <c r="H92" s="179">
        <v>109800</v>
      </c>
      <c r="I92" s="180">
        <v>115200</v>
      </c>
    </row>
    <row r="93" spans="1:9" ht="13.5" thickBot="1" x14ac:dyDescent="0.25">
      <c r="A93" s="19" t="s">
        <v>79</v>
      </c>
      <c r="B93" s="185">
        <f>SUM(B75:B92)</f>
        <v>300233.51000000007</v>
      </c>
      <c r="C93" s="186">
        <f>SUM(C75:C92)</f>
        <v>419823.20999999996</v>
      </c>
      <c r="D93" s="187">
        <f>SUM(D75:D92)</f>
        <v>448620.32999999996</v>
      </c>
      <c r="E93" s="188">
        <f>SUM(E75:E92)</f>
        <v>440462.96</v>
      </c>
      <c r="F93" s="189">
        <f>SUM(F75:F92)</f>
        <v>345423.48</v>
      </c>
      <c r="G93" s="189">
        <f t="shared" ref="G93:H93" si="8">SUM(G75:G92)</f>
        <v>355401.17</v>
      </c>
      <c r="H93" s="189">
        <f t="shared" si="8"/>
        <v>367096.20759804151</v>
      </c>
      <c r="I93" s="190">
        <f>SUM(I75:I92)</f>
        <v>379676.43</v>
      </c>
    </row>
    <row r="94" spans="1:9" x14ac:dyDescent="0.2">
      <c r="A94" s="19"/>
      <c r="B94" s="191"/>
      <c r="C94" s="192"/>
      <c r="D94" s="193"/>
      <c r="E94" s="194"/>
      <c r="F94" s="195"/>
      <c r="G94" s="195"/>
      <c r="H94" s="195"/>
      <c r="I94" s="196"/>
    </row>
    <row r="95" spans="1:9" x14ac:dyDescent="0.2">
      <c r="A95" s="19"/>
      <c r="B95" s="197"/>
      <c r="C95" s="192"/>
      <c r="D95" s="198"/>
      <c r="E95" s="199"/>
      <c r="F95" s="200"/>
      <c r="G95" s="200"/>
      <c r="H95" s="200"/>
      <c r="I95" s="201"/>
    </row>
    <row r="96" spans="1:9" ht="13.5" thickBot="1" x14ac:dyDescent="0.25">
      <c r="A96" s="35" t="s">
        <v>80</v>
      </c>
      <c r="B96" s="202"/>
      <c r="C96" s="203"/>
      <c r="D96" s="204"/>
      <c r="E96" s="205"/>
      <c r="F96" s="206"/>
      <c r="G96" s="206"/>
      <c r="H96" s="206"/>
      <c r="I96" s="207"/>
    </row>
    <row r="97" spans="1:11" x14ac:dyDescent="0.2">
      <c r="A97" s="19" t="s">
        <v>81</v>
      </c>
      <c r="B97" s="208">
        <f>-(B41+B42)</f>
        <v>0</v>
      </c>
      <c r="C97" s="209">
        <f>-(C41+C42)</f>
        <v>0</v>
      </c>
      <c r="D97" s="210">
        <f t="shared" ref="D97:I97" si="9">-(D41+D42)</f>
        <v>0</v>
      </c>
      <c r="E97" s="211">
        <f>-(E41+E42)</f>
        <v>6934.7200000000012</v>
      </c>
      <c r="F97" s="212">
        <f t="shared" si="9"/>
        <v>10402.080000000002</v>
      </c>
      <c r="G97" s="212">
        <f t="shared" si="9"/>
        <v>10402.079999999998</v>
      </c>
      <c r="H97" s="212">
        <f t="shared" si="9"/>
        <v>10402.080000000002</v>
      </c>
      <c r="I97" s="213">
        <f t="shared" si="9"/>
        <v>10402.08</v>
      </c>
    </row>
    <row r="98" spans="1:11" x14ac:dyDescent="0.2">
      <c r="A98" s="19" t="s">
        <v>82</v>
      </c>
      <c r="B98" s="214">
        <v>0</v>
      </c>
      <c r="C98" s="215">
        <v>0</v>
      </c>
      <c r="D98" s="216">
        <f t="shared" ref="D98:I98" si="10">IFERROR((D32+SUM(D35:D39))/D97,0)</f>
        <v>0</v>
      </c>
      <c r="E98" s="217">
        <f t="shared" si="10"/>
        <v>-11.714200429144931</v>
      </c>
      <c r="F98" s="218">
        <f t="shared" si="10"/>
        <v>1.4773256887084212</v>
      </c>
      <c r="G98" s="218">
        <f t="shared" si="10"/>
        <v>1.5760665174657711</v>
      </c>
      <c r="H98" s="218">
        <f t="shared" si="10"/>
        <v>1.6618349407041757</v>
      </c>
      <c r="I98" s="219">
        <f t="shared" si="10"/>
        <v>1.74917516496704</v>
      </c>
    </row>
    <row r="99" spans="1:11" x14ac:dyDescent="0.2">
      <c r="A99" s="19" t="s">
        <v>83</v>
      </c>
      <c r="B99" s="220">
        <v>-1.7362876861605647E-2</v>
      </c>
      <c r="C99" s="221">
        <f t="shared" ref="C99:I99" si="11">IFERROR((C69/B69)-1,0)</f>
        <v>-0.10498299571196212</v>
      </c>
      <c r="D99" s="222">
        <f t="shared" si="11"/>
        <v>1.4373038162894369E-2</v>
      </c>
      <c r="E99" s="223">
        <f>IFERROR((E69/D69)-1,0)</f>
        <v>-3.1596091205211674E-2</v>
      </c>
      <c r="F99" s="224">
        <f t="shared" si="11"/>
        <v>4.0026908846283238E-2</v>
      </c>
      <c r="G99" s="224">
        <f>IFERROR((G69/F69)-1,0)</f>
        <v>3.2503234152651883E-2</v>
      </c>
      <c r="H99" s="224">
        <f t="shared" si="11"/>
        <v>3.0931871574001679E-2</v>
      </c>
      <c r="I99" s="225">
        <f t="shared" si="11"/>
        <v>3.0003797949107458E-2</v>
      </c>
    </row>
    <row r="100" spans="1:11" x14ac:dyDescent="0.2">
      <c r="A100" s="19" t="s">
        <v>84</v>
      </c>
      <c r="B100" s="220">
        <v>-0.30439783268449505</v>
      </c>
      <c r="C100" s="221">
        <f t="shared" ref="C100:I100" si="12">IFERROR((C25/B25)-1,0)</f>
        <v>2.9870299058589658</v>
      </c>
      <c r="D100" s="222">
        <f t="shared" si="12"/>
        <v>-0.84714494111932448</v>
      </c>
      <c r="E100" s="223">
        <f>IFERROR((E25/D25)-1,0)</f>
        <v>10.32129734547075</v>
      </c>
      <c r="F100" s="224">
        <f t="shared" si="12"/>
        <v>-0.93252599183137164</v>
      </c>
      <c r="G100" s="224">
        <f t="shared" si="12"/>
        <v>0</v>
      </c>
      <c r="H100" s="224">
        <f t="shared" si="12"/>
        <v>0</v>
      </c>
      <c r="I100" s="225">
        <f t="shared" si="12"/>
        <v>0</v>
      </c>
    </row>
    <row r="101" spans="1:11" x14ac:dyDescent="0.2">
      <c r="A101" s="19" t="s">
        <v>85</v>
      </c>
      <c r="B101" s="220">
        <v>-2.0003662768484309E-2</v>
      </c>
      <c r="C101" s="221">
        <f t="shared" ref="C101:I101" si="13">IFERROR((C18/B18)-1,0)</f>
        <v>4.332357380675278E-3</v>
      </c>
      <c r="D101" s="222">
        <f>IFERROR((D18/C18)-1,0)</f>
        <v>-6.4699976426131345E-3</v>
      </c>
      <c r="E101" s="223">
        <f>IFERROR((E18/D18)-1,0)</f>
        <v>0.12662431631945981</v>
      </c>
      <c r="F101" s="224">
        <f t="shared" si="13"/>
        <v>3.9902406923491895E-2</v>
      </c>
      <c r="G101" s="224">
        <f t="shared" si="13"/>
        <v>3.2310870621404364E-2</v>
      </c>
      <c r="H101" s="224">
        <f t="shared" si="13"/>
        <v>3.0826683771212782E-2</v>
      </c>
      <c r="I101" s="225">
        <f t="shared" si="13"/>
        <v>2.9837962067652324E-2</v>
      </c>
    </row>
    <row r="102" spans="1:11" x14ac:dyDescent="0.2">
      <c r="A102" s="19" t="s">
        <v>86</v>
      </c>
      <c r="B102" s="220">
        <v>0.48166620771413604</v>
      </c>
      <c r="C102" s="221">
        <f t="shared" ref="C102:I102" si="14">IFERROR((C45/B45)-1,0)</f>
        <v>1.1714193448932075</v>
      </c>
      <c r="D102" s="222">
        <f t="shared" si="14"/>
        <v>9.0308070730564127E-2</v>
      </c>
      <c r="E102" s="223">
        <f>IFERROR((E45/D45)-1,0)</f>
        <v>9.9840523861754571E-2</v>
      </c>
      <c r="F102" s="224">
        <f t="shared" si="14"/>
        <v>-0.66614132211904364</v>
      </c>
      <c r="G102" s="224">
        <f>IFERROR((G45/F45)-1,0)</f>
        <v>1.3468474224589633E-2</v>
      </c>
      <c r="H102" s="224">
        <f>IFERROR((H45/G45)-1,0)</f>
        <v>5.8379099008742941E-5</v>
      </c>
      <c r="I102" s="225">
        <f t="shared" si="14"/>
        <v>6.4241191150227195E-5</v>
      </c>
    </row>
    <row r="103" spans="1:11" ht="13.5" thickBot="1" x14ac:dyDescent="0.25">
      <c r="A103" s="226" t="s">
        <v>87</v>
      </c>
      <c r="B103" s="166">
        <v>0.28840674841408742</v>
      </c>
      <c r="C103" s="167">
        <f t="shared" ref="C103:I103" si="15">IFERROR(C52/(C29+SUM(C41:C42)/365),0)</f>
        <v>0.25662252595673274</v>
      </c>
      <c r="D103" s="227">
        <f t="shared" si="15"/>
        <v>0.22991274857737529</v>
      </c>
      <c r="E103" s="228">
        <f>IFERROR(E52/(E29+SUM(E41:E42)/365),0)</f>
        <v>0.18097116422921611</v>
      </c>
      <c r="F103" s="229">
        <f t="shared" si="15"/>
        <v>0.17002839764992053</v>
      </c>
      <c r="G103" s="229">
        <f t="shared" si="15"/>
        <v>0.1681685328974096</v>
      </c>
      <c r="H103" s="229">
        <f t="shared" si="15"/>
        <v>0.16731501035553223</v>
      </c>
      <c r="I103" s="230">
        <f t="shared" si="15"/>
        <v>0.16703459097030238</v>
      </c>
    </row>
    <row r="105" spans="1:11" s="232" customFormat="1" ht="18.75" thickBot="1" x14ac:dyDescent="0.3">
      <c r="A105" s="231" t="s">
        <v>88</v>
      </c>
      <c r="D105" s="233"/>
      <c r="E105" s="233"/>
      <c r="F105" s="233"/>
      <c r="G105" s="233"/>
      <c r="H105" s="233"/>
      <c r="I105" s="233"/>
      <c r="J105" s="234"/>
      <c r="K105" s="234"/>
    </row>
    <row r="106" spans="1:11" s="232" customFormat="1" ht="18" customHeight="1" x14ac:dyDescent="0.25">
      <c r="A106" s="231"/>
      <c r="B106" s="267" t="s">
        <v>89</v>
      </c>
      <c r="C106" s="268"/>
      <c r="D106" s="268"/>
      <c r="E106" s="268"/>
      <c r="F106" s="268"/>
      <c r="G106" s="269"/>
      <c r="J106" s="234"/>
      <c r="K106" s="234"/>
    </row>
    <row r="107" spans="1:11" s="232" customFormat="1" ht="18.75" thickBot="1" x14ac:dyDescent="0.3">
      <c r="A107" s="231"/>
      <c r="B107" s="270"/>
      <c r="C107" s="271"/>
      <c r="D107" s="271"/>
      <c r="E107" s="271"/>
      <c r="F107" s="271"/>
      <c r="G107" s="272"/>
      <c r="J107" s="234"/>
      <c r="K107" s="234"/>
    </row>
    <row r="108" spans="1:11" s="232" customFormat="1" ht="30" x14ac:dyDescent="0.25">
      <c r="A108" s="231"/>
      <c r="B108" s="235" t="s">
        <v>90</v>
      </c>
      <c r="C108" s="236" t="s">
        <v>91</v>
      </c>
      <c r="D108" s="236" t="s">
        <v>92</v>
      </c>
      <c r="E108" s="236" t="s">
        <v>93</v>
      </c>
      <c r="F108" s="237" t="s">
        <v>94</v>
      </c>
      <c r="G108" s="238" t="s">
        <v>95</v>
      </c>
      <c r="J108" s="234"/>
      <c r="K108" s="234"/>
    </row>
    <row r="109" spans="1:11" s="232" customFormat="1" ht="18" x14ac:dyDescent="0.25">
      <c r="A109" s="231"/>
      <c r="B109" s="239" t="s">
        <v>96</v>
      </c>
      <c r="C109" s="240">
        <v>0</v>
      </c>
      <c r="D109" s="240">
        <v>0</v>
      </c>
      <c r="E109" s="240">
        <v>0</v>
      </c>
      <c r="F109" s="240">
        <v>0</v>
      </c>
      <c r="G109" s="241"/>
      <c r="J109" s="234"/>
      <c r="K109" s="234"/>
    </row>
    <row r="110" spans="1:11" s="232" customFormat="1" ht="18" x14ac:dyDescent="0.25">
      <c r="A110" s="231"/>
      <c r="B110" s="242" t="s">
        <v>97</v>
      </c>
      <c r="C110" s="243">
        <v>112500</v>
      </c>
      <c r="D110" s="243">
        <f>SUM(E41:I41)</f>
        <v>-14357.060000000003</v>
      </c>
      <c r="E110" s="243">
        <f>SUM(E42:I42)</f>
        <v>-34185.979999999996</v>
      </c>
      <c r="F110" s="243">
        <f>C110+D110</f>
        <v>98142.94</v>
      </c>
      <c r="G110" s="244" t="s">
        <v>98</v>
      </c>
      <c r="J110" s="234"/>
      <c r="K110" s="234"/>
    </row>
    <row r="111" spans="1:11" s="232" customFormat="1" ht="18" x14ac:dyDescent="0.25">
      <c r="A111" s="231"/>
      <c r="B111" s="239" t="s">
        <v>99</v>
      </c>
      <c r="C111" s="240">
        <v>0</v>
      </c>
      <c r="D111" s="240">
        <v>0</v>
      </c>
      <c r="E111" s="240">
        <v>0</v>
      </c>
      <c r="F111" s="240">
        <v>0</v>
      </c>
      <c r="G111" s="241"/>
      <c r="J111" s="234"/>
      <c r="K111" s="234"/>
    </row>
    <row r="112" spans="1:11" s="232" customFormat="1" ht="18" x14ac:dyDescent="0.25">
      <c r="A112" s="231"/>
      <c r="B112" s="242" t="s">
        <v>100</v>
      </c>
      <c r="C112" s="243">
        <v>0</v>
      </c>
      <c r="D112" s="243">
        <v>0</v>
      </c>
      <c r="E112" s="243">
        <v>0</v>
      </c>
      <c r="F112" s="243">
        <v>0</v>
      </c>
      <c r="G112" s="244"/>
      <c r="J112" s="234"/>
      <c r="K112" s="234"/>
    </row>
    <row r="113" spans="1:11" s="232" customFormat="1" ht="18" x14ac:dyDescent="0.25">
      <c r="A113" s="231"/>
      <c r="B113" s="239" t="s">
        <v>101</v>
      </c>
      <c r="C113" s="240">
        <v>0</v>
      </c>
      <c r="D113" s="240">
        <v>0</v>
      </c>
      <c r="E113" s="240">
        <v>0</v>
      </c>
      <c r="F113" s="240">
        <v>0</v>
      </c>
      <c r="G113" s="241"/>
      <c r="J113" s="234"/>
      <c r="K113" s="234"/>
    </row>
    <row r="114" spans="1:11" s="232" customFormat="1" ht="25.5" x14ac:dyDescent="0.25">
      <c r="A114" s="231"/>
      <c r="B114" s="242" t="s">
        <v>102</v>
      </c>
      <c r="C114" s="243">
        <v>0</v>
      </c>
      <c r="D114" s="243">
        <v>0</v>
      </c>
      <c r="E114" s="243">
        <v>0</v>
      </c>
      <c r="F114" s="243">
        <v>0</v>
      </c>
      <c r="G114" s="244"/>
      <c r="J114" s="234"/>
      <c r="K114" s="234"/>
    </row>
    <row r="115" spans="1:11" s="232" customFormat="1" ht="39" thickBot="1" x14ac:dyDescent="0.3">
      <c r="A115" s="231"/>
      <c r="B115" s="245" t="s">
        <v>103</v>
      </c>
      <c r="C115" s="246">
        <v>0</v>
      </c>
      <c r="D115" s="246">
        <v>0</v>
      </c>
      <c r="E115" s="246">
        <v>0</v>
      </c>
      <c r="F115" s="246">
        <v>0</v>
      </c>
      <c r="G115" s="247"/>
      <c r="J115" s="234"/>
      <c r="K115" s="234"/>
    </row>
    <row r="116" spans="1:11" s="232" customFormat="1" ht="18.75" thickBot="1" x14ac:dyDescent="0.3">
      <c r="A116" s="231"/>
      <c r="B116" s="248"/>
      <c r="C116" s="249"/>
      <c r="D116" s="249"/>
      <c r="E116" s="249"/>
      <c r="F116" s="249"/>
      <c r="G116" s="250"/>
      <c r="J116" s="234"/>
      <c r="K116" s="234"/>
    </row>
    <row r="117" spans="1:11" s="232" customFormat="1" ht="18.75" thickBot="1" x14ac:dyDescent="0.3">
      <c r="A117" s="231"/>
      <c r="B117" s="251" t="s">
        <v>79</v>
      </c>
      <c r="C117" s="252">
        <f>SUM(C109:C115)</f>
        <v>112500</v>
      </c>
      <c r="D117" s="253">
        <f>SUM(D109:D115)</f>
        <v>-14357.060000000003</v>
      </c>
      <c r="E117" s="253">
        <f>SUM(E109:E115)</f>
        <v>-34185.979999999996</v>
      </c>
      <c r="F117" s="253">
        <f>SUM(F109:F115)</f>
        <v>98142.94</v>
      </c>
      <c r="G117" s="250"/>
      <c r="J117" s="234"/>
      <c r="K117" s="234"/>
    </row>
    <row r="118" spans="1:11" s="232" customFormat="1" ht="18" x14ac:dyDescent="0.25">
      <c r="A118" s="231"/>
      <c r="B118" s="254"/>
      <c r="C118" s="254"/>
      <c r="D118" s="254"/>
      <c r="E118" s="254"/>
      <c r="F118" s="255"/>
      <c r="G118" s="233"/>
      <c r="H118" s="233"/>
      <c r="I118" s="233"/>
      <c r="J118" s="234"/>
      <c r="K118" s="234"/>
    </row>
    <row r="119" spans="1:11" s="232" customFormat="1" ht="18" x14ac:dyDescent="0.25">
      <c r="A119" s="256" t="s">
        <v>104</v>
      </c>
      <c r="B119" s="256" t="s">
        <v>105</v>
      </c>
      <c r="C119" s="254"/>
      <c r="D119" s="254"/>
      <c r="E119" s="254"/>
      <c r="F119" s="255"/>
      <c r="G119" s="233"/>
      <c r="H119" s="233"/>
      <c r="I119" s="233"/>
      <c r="J119" s="234"/>
      <c r="K119" s="234"/>
    </row>
    <row r="120" spans="1:11" s="232" customFormat="1" ht="18" x14ac:dyDescent="0.25">
      <c r="A120" s="256" t="s">
        <v>106</v>
      </c>
      <c r="B120" s="257" t="s">
        <v>107</v>
      </c>
      <c r="C120" s="254"/>
      <c r="D120" s="254"/>
      <c r="E120" s="254"/>
      <c r="F120" s="255"/>
      <c r="G120" s="233"/>
      <c r="H120" s="233"/>
      <c r="I120" s="233"/>
      <c r="J120" s="234"/>
      <c r="K120" s="234"/>
    </row>
    <row r="121" spans="1:11" s="232" customFormat="1" ht="18" x14ac:dyDescent="0.25">
      <c r="A121" s="256" t="s">
        <v>108</v>
      </c>
      <c r="B121" s="256" t="s">
        <v>109</v>
      </c>
      <c r="C121" s="254"/>
      <c r="D121" s="254"/>
      <c r="E121" s="254"/>
      <c r="F121" s="255"/>
      <c r="G121" s="233"/>
      <c r="H121" s="233"/>
      <c r="I121" s="233"/>
      <c r="J121" s="234"/>
      <c r="K121" s="234"/>
    </row>
    <row r="122" spans="1:11" s="232" customFormat="1" ht="18" x14ac:dyDescent="0.25">
      <c r="A122" s="258" t="s">
        <v>110</v>
      </c>
      <c r="B122" s="254"/>
      <c r="C122" s="254"/>
      <c r="D122" s="254"/>
      <c r="E122" s="254"/>
      <c r="F122" s="255"/>
      <c r="G122" s="233"/>
      <c r="H122" s="233"/>
      <c r="I122" s="233"/>
      <c r="J122" s="234"/>
      <c r="K122" s="234"/>
    </row>
    <row r="123" spans="1:11" s="260" customFormat="1" ht="17.25" x14ac:dyDescent="0.3">
      <c r="A123" s="259" t="s">
        <v>111</v>
      </c>
      <c r="F123" s="261">
        <f>'[1]FY24 5-YR Forecast Detail'!I5</f>
        <v>118.92</v>
      </c>
      <c r="G123" s="262" t="s">
        <v>112</v>
      </c>
    </row>
    <row r="124" spans="1:11" s="260" customFormat="1" ht="17.25" x14ac:dyDescent="0.3">
      <c r="A124" s="259" t="s">
        <v>113</v>
      </c>
      <c r="F124" s="261">
        <f>F69</f>
        <v>123.68</v>
      </c>
      <c r="G124" s="262" t="s">
        <v>112</v>
      </c>
    </row>
    <row r="125" spans="1:11" s="260" customFormat="1" ht="17.25" x14ac:dyDescent="0.3">
      <c r="A125" s="259" t="s">
        <v>114</v>
      </c>
      <c r="F125" s="261">
        <f>G69</f>
        <v>127.7</v>
      </c>
      <c r="G125" s="262" t="s">
        <v>112</v>
      </c>
    </row>
    <row r="126" spans="1:11" s="260" customFormat="1" ht="17.25" x14ac:dyDescent="0.3">
      <c r="A126" s="259" t="s">
        <v>115</v>
      </c>
      <c r="F126" s="261">
        <f>H69</f>
        <v>131.65</v>
      </c>
      <c r="G126" s="262" t="s">
        <v>112</v>
      </c>
    </row>
    <row r="127" spans="1:11" s="260" customFormat="1" ht="17.25" x14ac:dyDescent="0.3">
      <c r="A127" s="259" t="s">
        <v>116</v>
      </c>
      <c r="F127" s="261">
        <f>I69</f>
        <v>135.6</v>
      </c>
      <c r="G127" s="262" t="s">
        <v>112</v>
      </c>
    </row>
    <row r="128" spans="1:11" s="260" customFormat="1" ht="17.25" x14ac:dyDescent="0.3">
      <c r="A128" s="260" t="s">
        <v>117</v>
      </c>
      <c r="F128" s="261"/>
      <c r="G128" s="262"/>
    </row>
    <row r="129" spans="1:7" s="260" customFormat="1" ht="17.25" x14ac:dyDescent="0.3">
      <c r="A129" s="260" t="s">
        <v>118</v>
      </c>
      <c r="F129" s="261"/>
      <c r="G129" s="262"/>
    </row>
    <row r="130" spans="1:7" s="260" customFormat="1" ht="17.25" x14ac:dyDescent="0.3">
      <c r="A130" s="260" t="s">
        <v>119</v>
      </c>
      <c r="F130" s="261"/>
      <c r="G130" s="262"/>
    </row>
    <row r="131" spans="1:7" s="260" customFormat="1" ht="16.5" x14ac:dyDescent="0.25">
      <c r="A131" s="260" t="s">
        <v>120</v>
      </c>
    </row>
    <row r="132" spans="1:7" s="260" customFormat="1" ht="16.5" x14ac:dyDescent="0.25">
      <c r="A132" s="260" t="s">
        <v>121</v>
      </c>
    </row>
    <row r="133" spans="1:7" s="260" customFormat="1" ht="16.5" x14ac:dyDescent="0.25">
      <c r="A133" s="260" t="s">
        <v>122</v>
      </c>
    </row>
    <row r="134" spans="1:7" s="260" customFormat="1" ht="16.5" x14ac:dyDescent="0.25">
      <c r="A134" s="260" t="s">
        <v>123</v>
      </c>
    </row>
    <row r="135" spans="1:7" s="260" customFormat="1" ht="16.5" x14ac:dyDescent="0.25">
      <c r="A135" s="260" t="s">
        <v>124</v>
      </c>
    </row>
    <row r="136" spans="1:7" s="260" customFormat="1" ht="16.5" x14ac:dyDescent="0.25">
      <c r="A136" s="260" t="s">
        <v>125</v>
      </c>
    </row>
    <row r="137" spans="1:7" s="260" customFormat="1" ht="16.5" x14ac:dyDescent="0.25">
      <c r="A137" s="260" t="s">
        <v>126</v>
      </c>
    </row>
    <row r="138" spans="1:7" s="260" customFormat="1" ht="16.5" x14ac:dyDescent="0.25">
      <c r="A138" s="260" t="s">
        <v>127</v>
      </c>
    </row>
    <row r="139" spans="1:7" s="260" customFormat="1" ht="16.5" x14ac:dyDescent="0.25">
      <c r="A139" s="260" t="s">
        <v>128</v>
      </c>
    </row>
    <row r="140" spans="1:7" s="260" customFormat="1" ht="16.5" x14ac:dyDescent="0.25">
      <c r="A140" s="260" t="s">
        <v>129</v>
      </c>
    </row>
    <row r="141" spans="1:7" s="260" customFormat="1" ht="16.5" x14ac:dyDescent="0.25">
      <c r="A141" s="260" t="s">
        <v>130</v>
      </c>
    </row>
    <row r="142" spans="1:7" s="260" customFormat="1" ht="16.5" x14ac:dyDescent="0.25">
      <c r="A142" s="260" t="s">
        <v>131</v>
      </c>
    </row>
    <row r="143" spans="1:7" s="260" customFormat="1" ht="16.5" x14ac:dyDescent="0.25">
      <c r="A143" s="260" t="s">
        <v>132</v>
      </c>
    </row>
    <row r="144" spans="1:7" s="260" customFormat="1" ht="16.5" x14ac:dyDescent="0.25">
      <c r="A144" s="260" t="s">
        <v>133</v>
      </c>
    </row>
    <row r="145" spans="1:1" s="260" customFormat="1" ht="16.5" x14ac:dyDescent="0.25">
      <c r="A145" s="260" t="s">
        <v>134</v>
      </c>
    </row>
    <row r="146" spans="1:1" s="260" customFormat="1" ht="16.5" x14ac:dyDescent="0.25">
      <c r="A146" s="260" t="s">
        <v>135</v>
      </c>
    </row>
    <row r="147" spans="1:1" s="260" customFormat="1" ht="16.5" x14ac:dyDescent="0.25">
      <c r="A147" s="260" t="s">
        <v>136</v>
      </c>
    </row>
    <row r="148" spans="1:1" s="260" customFormat="1" ht="16.5" x14ac:dyDescent="0.25">
      <c r="A148" s="260" t="s">
        <v>137</v>
      </c>
    </row>
    <row r="149" spans="1:1" s="260" customFormat="1" ht="16.5" x14ac:dyDescent="0.25">
      <c r="A149" s="260" t="s">
        <v>138</v>
      </c>
    </row>
    <row r="150" spans="1:1" s="260" customFormat="1" ht="18" customHeight="1" x14ac:dyDescent="0.25">
      <c r="A150" s="260" t="s">
        <v>139</v>
      </c>
    </row>
    <row r="151" spans="1:1" s="260" customFormat="1" ht="16.5" x14ac:dyDescent="0.25">
      <c r="A151" s="260" t="s">
        <v>140</v>
      </c>
    </row>
    <row r="152" spans="1:1" s="260" customFormat="1" ht="16.5" x14ac:dyDescent="0.25">
      <c r="A152" s="260" t="s">
        <v>141</v>
      </c>
    </row>
    <row r="153" spans="1:1" s="260" customFormat="1" ht="16.5" x14ac:dyDescent="0.25">
      <c r="A153" s="260" t="s">
        <v>142</v>
      </c>
    </row>
    <row r="154" spans="1:1" s="260" customFormat="1" ht="16.5" x14ac:dyDescent="0.25">
      <c r="A154" s="260" t="s">
        <v>143</v>
      </c>
    </row>
    <row r="155" spans="1:1" s="260" customFormat="1" ht="16.5" x14ac:dyDescent="0.25">
      <c r="A155" s="260" t="s">
        <v>144</v>
      </c>
    </row>
    <row r="156" spans="1:1" s="260" customFormat="1" ht="16.5" x14ac:dyDescent="0.25">
      <c r="A156" s="260" t="s">
        <v>145</v>
      </c>
    </row>
    <row r="157" spans="1:1" s="260" customFormat="1" ht="16.5" x14ac:dyDescent="0.25">
      <c r="A157" s="260" t="s">
        <v>146</v>
      </c>
    </row>
    <row r="158" spans="1:1" s="260" customFormat="1" ht="16.5" x14ac:dyDescent="0.25">
      <c r="A158" s="260" t="s">
        <v>147</v>
      </c>
    </row>
    <row r="159" spans="1:1" s="260" customFormat="1" ht="16.5" x14ac:dyDescent="0.25">
      <c r="A159" s="260" t="s">
        <v>148</v>
      </c>
    </row>
    <row r="160" spans="1:1" s="260" customFormat="1" ht="16.5" x14ac:dyDescent="0.25">
      <c r="A160" s="260" t="s">
        <v>149</v>
      </c>
    </row>
    <row r="161" spans="1:1" s="260" customFormat="1" ht="16.5" x14ac:dyDescent="0.25">
      <c r="A161" s="260" t="s">
        <v>150</v>
      </c>
    </row>
    <row r="162" spans="1:1" s="260" customFormat="1" ht="16.5" x14ac:dyDescent="0.25">
      <c r="A162" s="260" t="s">
        <v>151</v>
      </c>
    </row>
    <row r="163" spans="1:1" s="260" customFormat="1" ht="16.5" x14ac:dyDescent="0.25">
      <c r="A163" s="260" t="s">
        <v>152</v>
      </c>
    </row>
    <row r="164" spans="1:1" s="260" customFormat="1" ht="16.5" x14ac:dyDescent="0.25">
      <c r="A164" s="260" t="s">
        <v>153</v>
      </c>
    </row>
    <row r="165" spans="1:1" s="260" customFormat="1" ht="16.5" x14ac:dyDescent="0.25">
      <c r="A165" s="260" t="s">
        <v>154</v>
      </c>
    </row>
    <row r="166" spans="1:1" s="260" customFormat="1" ht="16.5" x14ac:dyDescent="0.25">
      <c r="A166" s="260" t="s">
        <v>155</v>
      </c>
    </row>
    <row r="167" spans="1:1" s="260" customFormat="1" ht="16.5" x14ac:dyDescent="0.25">
      <c r="A167" s="260" t="s">
        <v>156</v>
      </c>
    </row>
    <row r="168" spans="1:1" s="260" customFormat="1" ht="16.5" x14ac:dyDescent="0.25">
      <c r="A168" s="260" t="s">
        <v>157</v>
      </c>
    </row>
    <row r="169" spans="1:1" s="260" customFormat="1" ht="16.5" x14ac:dyDescent="0.25">
      <c r="A169" s="260" t="s">
        <v>158</v>
      </c>
    </row>
    <row r="170" spans="1:1" s="260" customFormat="1" ht="16.5" x14ac:dyDescent="0.25">
      <c r="A170" s="260" t="s">
        <v>159</v>
      </c>
    </row>
    <row r="171" spans="1:1" s="260" customFormat="1" ht="16.5" x14ac:dyDescent="0.25">
      <c r="A171" s="260" t="s">
        <v>160</v>
      </c>
    </row>
    <row r="172" spans="1:1" s="260" customFormat="1" ht="16.5" x14ac:dyDescent="0.25">
      <c r="A172" s="260" t="s">
        <v>161</v>
      </c>
    </row>
    <row r="173" spans="1:1" s="260" customFormat="1" ht="16.5" x14ac:dyDescent="0.25">
      <c r="A173" s="260" t="s">
        <v>162</v>
      </c>
    </row>
    <row r="174" spans="1:1" s="260" customFormat="1" ht="16.5" x14ac:dyDescent="0.25">
      <c r="A174" s="260" t="s">
        <v>163</v>
      </c>
    </row>
    <row r="175" spans="1:1" s="4" customFormat="1" ht="16.5" x14ac:dyDescent="0.25">
      <c r="A175" s="260"/>
    </row>
    <row r="176" spans="1:1" s="4" customFormat="1" x14ac:dyDescent="0.2"/>
    <row r="177" spans="1:1" x14ac:dyDescent="0.2">
      <c r="A177" s="263"/>
    </row>
    <row r="178" spans="1:1" x14ac:dyDescent="0.2">
      <c r="A178" s="263"/>
    </row>
  </sheetData>
  <mergeCells count="9">
    <mergeCell ref="E10:I10"/>
    <mergeCell ref="E66:I66"/>
    <mergeCell ref="B106:G107"/>
    <mergeCell ref="B3:E3"/>
    <mergeCell ref="B4:E4"/>
    <mergeCell ref="A5:I5"/>
    <mergeCell ref="A6:I6"/>
    <mergeCell ref="A7:I7"/>
    <mergeCell ref="A8:I8"/>
  </mergeCells>
  <printOptions horizontalCentered="1"/>
  <pageMargins left="0.5" right="0.5" top="0.75" bottom="0.5" header="0.3" footer="0.3"/>
  <pageSetup scale="58" fitToHeight="2" pageOrder="overThenDown" orientation="portrait" r:id="rId1"/>
  <headerFooter alignWithMargins="0">
    <oddHeader>&amp;C&amp;"Arial,Bold"FIVE YEAR FORECAST</oddHeader>
    <oddFooter>&amp;R&amp;P</oddFooter>
  </headerFooter>
  <rowBreaks count="1" manualBreakCount="1">
    <brk id="103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D4DF703BF9884DAF9661C318D05E78" ma:contentTypeVersion="18" ma:contentTypeDescription="Create a new document." ma:contentTypeScope="" ma:versionID="62b9c98e24c297535805d7ee6d58d1bf">
  <xsd:schema xmlns:xsd="http://www.w3.org/2001/XMLSchema" xmlns:xs="http://www.w3.org/2001/XMLSchema" xmlns:p="http://schemas.microsoft.com/office/2006/metadata/properties" xmlns:ns2="bc164192-2e82-49ec-bbe6-1f32d0e538a2" xmlns:ns3="32ec1d58-c5ce-4b47-8ffd-ffa8bb0fd387" targetNamespace="http://schemas.microsoft.com/office/2006/metadata/properties" ma:root="true" ma:fieldsID="dc1147a48f7b5c57b3fd616b44668ded" ns2:_="" ns3:_="">
    <xsd:import namespace="bc164192-2e82-49ec-bbe6-1f32d0e538a2"/>
    <xsd:import namespace="32ec1d58-c5ce-4b47-8ffd-ffa8bb0fd3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64192-2e82-49ec-bbe6-1f32d0e538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8ebd941-a88a-4e3e-bdf9-4344882e57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c1d58-c5ce-4b47-8ffd-ffa8bb0fd38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fac9d1-e53b-408b-ab2a-35a587af59c4}" ma:internalName="TaxCatchAll" ma:showField="CatchAllData" ma:web="32ec1d58-c5ce-4b47-8ffd-ffa8bb0fd3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07A0CC-781E-43D4-9488-E637B74AF21C}"/>
</file>

<file path=customXml/itemProps2.xml><?xml version="1.0" encoding="utf-8"?>
<ds:datastoreItem xmlns:ds="http://schemas.openxmlformats.org/officeDocument/2006/customXml" ds:itemID="{66C5C4A3-B8B2-4C1E-A789-CC0DB8D21F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forecast</vt:lpstr>
      <vt:lpstr>forecast!Print_Area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Diruzza</dc:creator>
  <cp:lastModifiedBy>Joe Diruzza</cp:lastModifiedBy>
  <cp:lastPrinted>2024-05-15T15:21:17Z</cp:lastPrinted>
  <dcterms:created xsi:type="dcterms:W3CDTF">2024-05-15T14:30:50Z</dcterms:created>
  <dcterms:modified xsi:type="dcterms:W3CDTF">2024-05-15T15:28:44Z</dcterms:modified>
</cp:coreProperties>
</file>